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825" windowWidth="14805" windowHeight="7290" tabRatio="853"/>
  </bookViews>
  <sheets>
    <sheet name="Sumar" sheetId="4" r:id="rId1"/>
    <sheet name="Venituri" sheetId="2" r:id="rId2"/>
    <sheet name="venituri executie bugetara" sheetId="15" r:id="rId3"/>
    <sheet name="Cheltuieli" sheetId="3" r:id="rId4"/>
    <sheet name="Salarii" sheetId="7" r:id="rId5"/>
    <sheet name="Bunuri si servicii" sheetId="5" r:id="rId6"/>
    <sheet name="Rate dobanzi" sheetId="8" r:id="rId7"/>
    <sheet name="Ajutoare sociale" sheetId="9" r:id="rId8"/>
    <sheet name="Fonduri UE" sheetId="10" r:id="rId9"/>
    <sheet name="Altele" sheetId="11" r:id="rId10"/>
    <sheet name="Verificare cheltuieli" sheetId="13" r:id="rId11"/>
    <sheet name="Autorizatii de construire 2014" sheetId="16" r:id="rId12"/>
    <sheet name="Lista obiective investitii 14" sheetId="17" r:id="rId13"/>
    <sheet name="Achizitii publice" sheetId="18" r:id="rId14"/>
    <sheet name="Grafice achizitii publice" sheetId="24" r:id="rId15"/>
    <sheet name="Cumparari dir pS6 2014 t1-4" sheetId="20" r:id="rId16"/>
    <sheet name="Grafice achizitii directe" sheetId="23" r:id="rId17"/>
    <sheet name="Contracte SEAP S6" sheetId="22" r:id="rId18"/>
    <sheet name="Sheet2" sheetId="19" r:id="rId19"/>
    <sheet name="Categorii achizitii directe" sheetId="25" r:id="rId20"/>
    <sheet name="Sheet3" sheetId="26" r:id="rId21"/>
  </sheets>
  <definedNames>
    <definedName name="_xlnm._FilterDatabase" localSheetId="13" hidden="1">'Achizitii publice'!$A$2:$P$58</definedName>
    <definedName name="_xlnm._FilterDatabase" localSheetId="11" hidden="1">'Autorizatii de construire 2014'!$A$1:$E$1</definedName>
    <definedName name="_xlnm._FilterDatabase" localSheetId="3" hidden="1">Cheltuieli!$A$5:$I$240</definedName>
    <definedName name="_xlnm._FilterDatabase" localSheetId="17" hidden="1">'Contracte SEAP S6'!$A$1:$AM$55</definedName>
    <definedName name="_xlnm._FilterDatabase" localSheetId="15" hidden="1">'Cumparari dir pS6 2014 t1-4'!$A$2:$AE$1878</definedName>
    <definedName name="_xlnm._FilterDatabase" localSheetId="16" hidden="1">'Grafice achizitii directe'!$A$1:$C$98</definedName>
    <definedName name="_xlnm._FilterDatabase" localSheetId="14" hidden="1">'Grafice achizitii publice'!$A$22:$B$54</definedName>
    <definedName name="_xlnm._FilterDatabase" localSheetId="1" hidden="1">Venituri!$A$5:$L$42</definedName>
  </definedNames>
  <calcPr calcId="145621"/>
</workbook>
</file>

<file path=xl/calcChain.xml><?xml version="1.0" encoding="utf-8"?>
<calcChain xmlns="http://schemas.openxmlformats.org/spreadsheetml/2006/main">
  <c r="B46" i="25" l="1"/>
  <c r="B41" i="25"/>
  <c r="B38" i="25"/>
  <c r="B36" i="25"/>
  <c r="B37" i="25"/>
  <c r="B25" i="25"/>
  <c r="B24" i="25"/>
  <c r="B23" i="25"/>
  <c r="B21" i="25"/>
  <c r="B20" i="25"/>
  <c r="B19" i="25"/>
  <c r="B18" i="25"/>
  <c r="B17" i="25"/>
  <c r="B16" i="25"/>
  <c r="B15" i="25"/>
  <c r="B13" i="25"/>
  <c r="B12" i="25"/>
  <c r="B11" i="25"/>
  <c r="B9" i="25"/>
  <c r="B8" i="25"/>
  <c r="B7" i="25"/>
  <c r="B6" i="25"/>
  <c r="B4" i="25"/>
  <c r="B5" i="25"/>
  <c r="D31" i="25"/>
  <c r="Z13" i="25"/>
  <c r="R19" i="25"/>
  <c r="AI12" i="25"/>
  <c r="B22" i="25"/>
  <c r="B14" i="25"/>
  <c r="B10" i="25"/>
  <c r="B3" i="25"/>
  <c r="D28" i="25"/>
  <c r="D27" i="25"/>
  <c r="D29" i="25" l="1"/>
  <c r="B72" i="24"/>
  <c r="B71" i="24"/>
  <c r="B73" i="24"/>
  <c r="B74" i="24"/>
  <c r="B59" i="24"/>
  <c r="B66" i="24"/>
  <c r="B65" i="24"/>
  <c r="B64" i="24"/>
  <c r="B63" i="24"/>
  <c r="B62" i="24"/>
  <c r="B61" i="24"/>
  <c r="B60" i="24"/>
  <c r="B58" i="24"/>
  <c r="J58" i="18"/>
  <c r="B6" i="24" s="1"/>
  <c r="J56" i="18"/>
  <c r="B5" i="24" s="1"/>
  <c r="J54" i="18"/>
  <c r="B3" i="24" s="1"/>
  <c r="I52" i="18"/>
  <c r="J51" i="18"/>
  <c r="B46" i="24" s="1"/>
  <c r="J45" i="18"/>
  <c r="B25" i="24" s="1"/>
  <c r="J50" i="18"/>
  <c r="J49" i="18"/>
  <c r="J46" i="18"/>
  <c r="B40" i="24" s="1"/>
  <c r="I43" i="18"/>
  <c r="J42" i="18"/>
  <c r="J41" i="18"/>
  <c r="J40" i="18"/>
  <c r="J39" i="18"/>
  <c r="J38" i="18"/>
  <c r="B49" i="24" s="1"/>
  <c r="J37" i="18"/>
  <c r="J36" i="18"/>
  <c r="I14" i="18"/>
  <c r="J14" i="18" s="1"/>
  <c r="B7" i="24" s="1"/>
  <c r="J13" i="18"/>
  <c r="J12" i="18"/>
  <c r="B54" i="24" s="1"/>
  <c r="J11" i="18"/>
  <c r="J10" i="18"/>
  <c r="I34" i="18"/>
  <c r="J34" i="18" s="1"/>
  <c r="B2" i="24" s="1"/>
  <c r="J33" i="18"/>
  <c r="B42" i="24" s="1"/>
  <c r="O32" i="18"/>
  <c r="P32" i="18" s="1"/>
  <c r="J32" i="18"/>
  <c r="J31" i="18"/>
  <c r="B32" i="24" s="1"/>
  <c r="P30" i="18"/>
  <c r="J30" i="18"/>
  <c r="B36" i="24" s="1"/>
  <c r="O29" i="18"/>
  <c r="P29" i="18" s="1"/>
  <c r="J29" i="18"/>
  <c r="B24" i="24" s="1"/>
  <c r="O28" i="18"/>
  <c r="P28" i="18" s="1"/>
  <c r="J28" i="18"/>
  <c r="B51" i="24" s="1"/>
  <c r="O27" i="18"/>
  <c r="P27" i="18" s="1"/>
  <c r="J27" i="18"/>
  <c r="B47" i="24" s="1"/>
  <c r="D33" i="25" l="1"/>
  <c r="B41" i="24"/>
  <c r="B44" i="24"/>
  <c r="B38" i="24"/>
  <c r="B34" i="24"/>
  <c r="B30" i="24"/>
  <c r="B28" i="24"/>
  <c r="B23" i="24"/>
  <c r="J52" i="18"/>
  <c r="B8" i="24" s="1"/>
  <c r="J43" i="18"/>
  <c r="B4" i="24" s="1"/>
  <c r="O26" i="18"/>
  <c r="P26" i="18" s="1"/>
  <c r="J26" i="18"/>
  <c r="O25" i="18"/>
  <c r="P25" i="18" s="1"/>
  <c r="J25" i="18"/>
  <c r="B50" i="24" s="1"/>
  <c r="O24" i="18"/>
  <c r="P24" i="18" s="1"/>
  <c r="J24" i="18"/>
  <c r="O21" i="18"/>
  <c r="P21" i="18" s="1"/>
  <c r="O23" i="18"/>
  <c r="P23" i="18" s="1"/>
  <c r="J23" i="18"/>
  <c r="B43" i="24" s="1"/>
  <c r="O17" i="18"/>
  <c r="P17" i="18" s="1"/>
  <c r="O16" i="18"/>
  <c r="J22" i="18"/>
  <c r="B29" i="24" s="1"/>
  <c r="J21" i="18"/>
  <c r="B35" i="24" s="1"/>
  <c r="J20" i="18"/>
  <c r="B33" i="24" s="1"/>
  <c r="J19" i="18"/>
  <c r="B26" i="24" s="1"/>
  <c r="J18" i="18"/>
  <c r="B48" i="24" s="1"/>
  <c r="J17" i="18"/>
  <c r="B45" i="24" s="1"/>
  <c r="J16" i="18"/>
  <c r="B39" i="24" s="1"/>
  <c r="B9" i="24" l="1"/>
  <c r="F25" i="24" s="1"/>
  <c r="P16" i="18"/>
  <c r="O34" i="18"/>
  <c r="P34" i="18" s="1"/>
  <c r="W57" i="22"/>
  <c r="W55" i="22"/>
  <c r="H15" i="23"/>
  <c r="C97" i="23"/>
  <c r="B97" i="23"/>
  <c r="S1876" i="20" l="1"/>
  <c r="S1877" i="20"/>
  <c r="O1876" i="20"/>
  <c r="O1877" i="20"/>
  <c r="S1870" i="20"/>
  <c r="S1871" i="20"/>
  <c r="S1873" i="20"/>
  <c r="S1853" i="20"/>
  <c r="S1854" i="20"/>
  <c r="S1858" i="20"/>
  <c r="S1860" i="20"/>
  <c r="S1861" i="20"/>
  <c r="S1862" i="20"/>
  <c r="S1863" i="20"/>
  <c r="S1864" i="20"/>
  <c r="S1865" i="20"/>
  <c r="S1866" i="20"/>
  <c r="S1867" i="20"/>
  <c r="S1868" i="20"/>
  <c r="S1852" i="20"/>
  <c r="S1839" i="20"/>
  <c r="S1840" i="20"/>
  <c r="S1841" i="20"/>
  <c r="S1847" i="20"/>
  <c r="S1849" i="20"/>
  <c r="S1838" i="20"/>
  <c r="S1836" i="20"/>
  <c r="S1835" i="20"/>
  <c r="S1826" i="20"/>
  <c r="S1832" i="20"/>
  <c r="S1811" i="20"/>
  <c r="S1812" i="20"/>
  <c r="S1814" i="20"/>
  <c r="S1815" i="20"/>
  <c r="S1816" i="20"/>
  <c r="S1817" i="20"/>
  <c r="S1818" i="20"/>
  <c r="S1819" i="20"/>
  <c r="S1820" i="20"/>
  <c r="S1821" i="20"/>
  <c r="S1822" i="20"/>
  <c r="S1772" i="20"/>
  <c r="S1773" i="20"/>
  <c r="S1774" i="20"/>
  <c r="S1775" i="20"/>
  <c r="S1776" i="20"/>
  <c r="S1777" i="20"/>
  <c r="S1778" i="20"/>
  <c r="S1779" i="20"/>
  <c r="S1780" i="20"/>
  <c r="S1781" i="20"/>
  <c r="S1782" i="20"/>
  <c r="S1783" i="20"/>
  <c r="S1784" i="20"/>
  <c r="S1785" i="20"/>
  <c r="S1786" i="20"/>
  <c r="S1787" i="20"/>
  <c r="S1788" i="20"/>
  <c r="S1789" i="20"/>
  <c r="S1790" i="20"/>
  <c r="S1791" i="20"/>
  <c r="S1792" i="20"/>
  <c r="S1793" i="20"/>
  <c r="S1794" i="20"/>
  <c r="S1795" i="20"/>
  <c r="S1796" i="20"/>
  <c r="S1797" i="20"/>
  <c r="S1798" i="20"/>
  <c r="S1799" i="20"/>
  <c r="S1800" i="20"/>
  <c r="S1801" i="20"/>
  <c r="S1802" i="20"/>
  <c r="S1803" i="20"/>
  <c r="S1804" i="20"/>
  <c r="S1805" i="20"/>
  <c r="S1806" i="20"/>
  <c r="S1807" i="20"/>
  <c r="S1808" i="20"/>
  <c r="S1742" i="20"/>
  <c r="S1743" i="20"/>
  <c r="S1744" i="20"/>
  <c r="S1745" i="20"/>
  <c r="S1746" i="20"/>
  <c r="S1747" i="20"/>
  <c r="S1748" i="20"/>
  <c r="S1749" i="20"/>
  <c r="S1750" i="20"/>
  <c r="S1751" i="20"/>
  <c r="S1752" i="20"/>
  <c r="S1753" i="20"/>
  <c r="S1754" i="20"/>
  <c r="S1755" i="20"/>
  <c r="S1756" i="20"/>
  <c r="S1757" i="20"/>
  <c r="S1758" i="20"/>
  <c r="S1759" i="20"/>
  <c r="S1760" i="20"/>
  <c r="S1761" i="20"/>
  <c r="S1762" i="20"/>
  <c r="S1763" i="20"/>
  <c r="S1764" i="20"/>
  <c r="S1765" i="20"/>
  <c r="S1766" i="20"/>
  <c r="S1767" i="20"/>
  <c r="S1768" i="20"/>
  <c r="S1769" i="20"/>
  <c r="S1770" i="20"/>
  <c r="S1771" i="20"/>
  <c r="S1721" i="20"/>
  <c r="S1722" i="20"/>
  <c r="S1723" i="20"/>
  <c r="S1724" i="20"/>
  <c r="S1725" i="20"/>
  <c r="S1726" i="20"/>
  <c r="S1727" i="20"/>
  <c r="S1728" i="20"/>
  <c r="S1729" i="20"/>
  <c r="S1730" i="20"/>
  <c r="S1731" i="20"/>
  <c r="S1732" i="20"/>
  <c r="S1733" i="20"/>
  <c r="S1734" i="20"/>
  <c r="S1735" i="20"/>
  <c r="S1736" i="20"/>
  <c r="S1737" i="20"/>
  <c r="S1738" i="20"/>
  <c r="S1739" i="20"/>
  <c r="S1740" i="20"/>
  <c r="S1741" i="20"/>
  <c r="S1708" i="20"/>
  <c r="S1709" i="20"/>
  <c r="S1710" i="20"/>
  <c r="S1711" i="20"/>
  <c r="S1712" i="20"/>
  <c r="S1713" i="20"/>
  <c r="S1714" i="20"/>
  <c r="S1715" i="20"/>
  <c r="S1716" i="20"/>
  <c r="S1717" i="20"/>
  <c r="S1718" i="20"/>
  <c r="S1719" i="20"/>
  <c r="S1720" i="20"/>
  <c r="S1695" i="20"/>
  <c r="S1696" i="20"/>
  <c r="S1697" i="20"/>
  <c r="S1698" i="20"/>
  <c r="S1699" i="20"/>
  <c r="S1700" i="20"/>
  <c r="S1701" i="20"/>
  <c r="S1702" i="20"/>
  <c r="S1703" i="20"/>
  <c r="S1704" i="20"/>
  <c r="S1705" i="20"/>
  <c r="S1706" i="20"/>
  <c r="S1707" i="20"/>
  <c r="S1685" i="20"/>
  <c r="S1686" i="20"/>
  <c r="S1687" i="20"/>
  <c r="S1688" i="20"/>
  <c r="S1689" i="20"/>
  <c r="S1690" i="20"/>
  <c r="S1691" i="20"/>
  <c r="S1692" i="20"/>
  <c r="S1693" i="20"/>
  <c r="S1694" i="20"/>
  <c r="S1655" i="20"/>
  <c r="S1656" i="20"/>
  <c r="S1657" i="20"/>
  <c r="S1658" i="20"/>
  <c r="S1659" i="20"/>
  <c r="S1660" i="20"/>
  <c r="S1661" i="20"/>
  <c r="S1662" i="20"/>
  <c r="S1663" i="20"/>
  <c r="S1664" i="20"/>
  <c r="S1665" i="20"/>
  <c r="S1666" i="20"/>
  <c r="S1667" i="20"/>
  <c r="S1668" i="20"/>
  <c r="S1669" i="20"/>
  <c r="S1670" i="20"/>
  <c r="S1671" i="20"/>
  <c r="S1672" i="20"/>
  <c r="S1673" i="20"/>
  <c r="S1674" i="20"/>
  <c r="S1675" i="20"/>
  <c r="S1676" i="20"/>
  <c r="S1677" i="20"/>
  <c r="S1678" i="20"/>
  <c r="S1679" i="20"/>
  <c r="S1680" i="20"/>
  <c r="S1681" i="20"/>
  <c r="S1682" i="20"/>
  <c r="S1683" i="20"/>
  <c r="S1645" i="20"/>
  <c r="S1646" i="20"/>
  <c r="S1647" i="20"/>
  <c r="S1648" i="20"/>
  <c r="S1649" i="20"/>
  <c r="S1650" i="20"/>
  <c r="S1651" i="20"/>
  <c r="S1652" i="20"/>
  <c r="S1653" i="20"/>
  <c r="S1654" i="20"/>
  <c r="S1610" i="20"/>
  <c r="S1611" i="20"/>
  <c r="S1612" i="20"/>
  <c r="S1613" i="20"/>
  <c r="S1614" i="20"/>
  <c r="S1615" i="20"/>
  <c r="S1616" i="20"/>
  <c r="S1617" i="20"/>
  <c r="S1618" i="20"/>
  <c r="S1619" i="20"/>
  <c r="S1620" i="20"/>
  <c r="S1621" i="20"/>
  <c r="S1622" i="20"/>
  <c r="S1623" i="20"/>
  <c r="S1624" i="20"/>
  <c r="S1625" i="20"/>
  <c r="S1626" i="20"/>
  <c r="S1627" i="20"/>
  <c r="S1628" i="20"/>
  <c r="S1629" i="20"/>
  <c r="S1630" i="20"/>
  <c r="S1631" i="20"/>
  <c r="S1632" i="20"/>
  <c r="S1633" i="20"/>
  <c r="S1634" i="20"/>
  <c r="S1635" i="20"/>
  <c r="S1636" i="20"/>
  <c r="S1637" i="20"/>
  <c r="S1638" i="20"/>
  <c r="S1639" i="20"/>
  <c r="S1640" i="20"/>
  <c r="S1641" i="20"/>
  <c r="S1642" i="20"/>
  <c r="S1643" i="20"/>
  <c r="S1644" i="20"/>
  <c r="S1605" i="20"/>
  <c r="S1606" i="20"/>
  <c r="S1607" i="20"/>
  <c r="S1608" i="20"/>
  <c r="S1609" i="20"/>
  <c r="S1584" i="20"/>
  <c r="S1585" i="20"/>
  <c r="S1586" i="20"/>
  <c r="S1587" i="20"/>
  <c r="S1588" i="20"/>
  <c r="S1589" i="20"/>
  <c r="S1590" i="20"/>
  <c r="S1591" i="20"/>
  <c r="S1592" i="20"/>
  <c r="S1593" i="20"/>
  <c r="S1594" i="20"/>
  <c r="S1595" i="20"/>
  <c r="S1596" i="20"/>
  <c r="S1597" i="20"/>
  <c r="S1598" i="20"/>
  <c r="S1599" i="20"/>
  <c r="S1600" i="20"/>
  <c r="S1601" i="20"/>
  <c r="S1602" i="20"/>
  <c r="S1603" i="20"/>
  <c r="S1570" i="20"/>
  <c r="S1571" i="20"/>
  <c r="S1572" i="20"/>
  <c r="S1573" i="20"/>
  <c r="S1574" i="20"/>
  <c r="S1575" i="20"/>
  <c r="S1576" i="20"/>
  <c r="S1577" i="20"/>
  <c r="S1578" i="20"/>
  <c r="S1579" i="20"/>
  <c r="S1580" i="20"/>
  <c r="S1581" i="20"/>
  <c r="S1582" i="20"/>
  <c r="S1583" i="20"/>
  <c r="S1561" i="20"/>
  <c r="S1563" i="20"/>
  <c r="S1564" i="20"/>
  <c r="S1565" i="20"/>
  <c r="S1566" i="20"/>
  <c r="S1567" i="20"/>
  <c r="S1524" i="20"/>
  <c r="S1525" i="20"/>
  <c r="S1526" i="20"/>
  <c r="S1527" i="20"/>
  <c r="S1528" i="20"/>
  <c r="S1529" i="20"/>
  <c r="S1530" i="20"/>
  <c r="S1531" i="20"/>
  <c r="S1532" i="20"/>
  <c r="S1533" i="20"/>
  <c r="S1534" i="20"/>
  <c r="S1535" i="20"/>
  <c r="S1536" i="20"/>
  <c r="S1537" i="20"/>
  <c r="S1538" i="20"/>
  <c r="S1539" i="20"/>
  <c r="S1540" i="20"/>
  <c r="S1541" i="20"/>
  <c r="S1542" i="20"/>
  <c r="S1543" i="20"/>
  <c r="S1544" i="20"/>
  <c r="S1545" i="20"/>
  <c r="S1546" i="20"/>
  <c r="S1547" i="20"/>
  <c r="S1548" i="20"/>
  <c r="S1549" i="20"/>
  <c r="S1550" i="20"/>
  <c r="S1551" i="20"/>
  <c r="S1552" i="20"/>
  <c r="S1553" i="20"/>
  <c r="S1554" i="20"/>
  <c r="S1555" i="20"/>
  <c r="S1556" i="20"/>
  <c r="S1557" i="20"/>
  <c r="S1558" i="20"/>
  <c r="S1559" i="20"/>
  <c r="S1560" i="20"/>
  <c r="S1487" i="20"/>
  <c r="S1488" i="20"/>
  <c r="S1489" i="20"/>
  <c r="S1490" i="20"/>
  <c r="S1491" i="20"/>
  <c r="S1492" i="20"/>
  <c r="S1493" i="20"/>
  <c r="S1494" i="20"/>
  <c r="S1495" i="20"/>
  <c r="S1496" i="20"/>
  <c r="S1497" i="20"/>
  <c r="S1498" i="20"/>
  <c r="S1499" i="20"/>
  <c r="S1500" i="20"/>
  <c r="S1501" i="20"/>
  <c r="S1502" i="20"/>
  <c r="S1503" i="20"/>
  <c r="S1504" i="20"/>
  <c r="S1505" i="20"/>
  <c r="S1506" i="20"/>
  <c r="S1507" i="20"/>
  <c r="S1508" i="20"/>
  <c r="S1509" i="20"/>
  <c r="S1510" i="20"/>
  <c r="S1511" i="20"/>
  <c r="S1512" i="20"/>
  <c r="S1513" i="20"/>
  <c r="S1514" i="20"/>
  <c r="S1515" i="20"/>
  <c r="S1516" i="20"/>
  <c r="S1517" i="20"/>
  <c r="S1518" i="20"/>
  <c r="S1519" i="20"/>
  <c r="S1520" i="20"/>
  <c r="S1521" i="20"/>
  <c r="S1522" i="20"/>
  <c r="S1523" i="20"/>
  <c r="S1486" i="20"/>
  <c r="S1479" i="20"/>
  <c r="S1480" i="20"/>
  <c r="S1481" i="20"/>
  <c r="S1482" i="20"/>
  <c r="S1483" i="20"/>
  <c r="S1484" i="20"/>
  <c r="S1478" i="20"/>
  <c r="S1475" i="20"/>
  <c r="S1476" i="20"/>
  <c r="S1473" i="20"/>
  <c r="S1474" i="20"/>
  <c r="S1461" i="20"/>
  <c r="S1462" i="20"/>
  <c r="S1463" i="20"/>
  <c r="S1464" i="20"/>
  <c r="S1465" i="20"/>
  <c r="S1466" i="20"/>
  <c r="S1467" i="20"/>
  <c r="S1468" i="20"/>
  <c r="S1469" i="20"/>
  <c r="S1470" i="20"/>
  <c r="S1471" i="20"/>
  <c r="S1460" i="20"/>
  <c r="S1439" i="20"/>
  <c r="S1440" i="20"/>
  <c r="S1441" i="20"/>
  <c r="S1442" i="20"/>
  <c r="S1443" i="20"/>
  <c r="S1444" i="20"/>
  <c r="S1445" i="20"/>
  <c r="S1446" i="20"/>
  <c r="S1447" i="20"/>
  <c r="S1448" i="20"/>
  <c r="S1449" i="20"/>
  <c r="S1450" i="20"/>
  <c r="S1451" i="20"/>
  <c r="S1452" i="20"/>
  <c r="S1453" i="20"/>
  <c r="S1454" i="20"/>
  <c r="S1455" i="20"/>
  <c r="S1456" i="20"/>
  <c r="S1457" i="20"/>
  <c r="S1458" i="20"/>
  <c r="S1433" i="20"/>
  <c r="S1434" i="20"/>
  <c r="S1435" i="20"/>
  <c r="S1436" i="20"/>
  <c r="S1437" i="20"/>
  <c r="S1428" i="20"/>
  <c r="S1429" i="20"/>
  <c r="S1430" i="20"/>
  <c r="S1431" i="20"/>
  <c r="S1404" i="20"/>
  <c r="S1405" i="20"/>
  <c r="S1406" i="20"/>
  <c r="S1407" i="20"/>
  <c r="S1408" i="20"/>
  <c r="S1409" i="20"/>
  <c r="S1410" i="20"/>
  <c r="S1411" i="20"/>
  <c r="S1412" i="20"/>
  <c r="S1413" i="20"/>
  <c r="S1414" i="20"/>
  <c r="S1415" i="20"/>
  <c r="S1416" i="20"/>
  <c r="S1417" i="20"/>
  <c r="S1418" i="20"/>
  <c r="S1419" i="20"/>
  <c r="S1420" i="20"/>
  <c r="S1421" i="20"/>
  <c r="S1422" i="20"/>
  <c r="S1423" i="20"/>
  <c r="S1424" i="20"/>
  <c r="S1425" i="20"/>
  <c r="S1426" i="20"/>
  <c r="S1369" i="20"/>
  <c r="S1370" i="20"/>
  <c r="S1371" i="20"/>
  <c r="S1372" i="20"/>
  <c r="S1373" i="20"/>
  <c r="S1374" i="20"/>
  <c r="S1375" i="20"/>
  <c r="S1376" i="20"/>
  <c r="S1377" i="20"/>
  <c r="S1378" i="20"/>
  <c r="S1379" i="20"/>
  <c r="S1380" i="20"/>
  <c r="S1381" i="20"/>
  <c r="S1382" i="20"/>
  <c r="S1383" i="20"/>
  <c r="S1384" i="20"/>
  <c r="S1385" i="20"/>
  <c r="S1386" i="20"/>
  <c r="S1387" i="20"/>
  <c r="S1388" i="20"/>
  <c r="S1389" i="20"/>
  <c r="S1390" i="20"/>
  <c r="S1391" i="20"/>
  <c r="S1392" i="20"/>
  <c r="S1393" i="20"/>
  <c r="S1394" i="20"/>
  <c r="S1395" i="20"/>
  <c r="S1396" i="20"/>
  <c r="S1397" i="20"/>
  <c r="S1398" i="20"/>
  <c r="S1399" i="20"/>
  <c r="S1400" i="20"/>
  <c r="S1401" i="20"/>
  <c r="S1334" i="20"/>
  <c r="S1335" i="20"/>
  <c r="S1336" i="20"/>
  <c r="S1337" i="20"/>
  <c r="S1338" i="20"/>
  <c r="S1339" i="20"/>
  <c r="S1340" i="20"/>
  <c r="S1341" i="20"/>
  <c r="S1342" i="20"/>
  <c r="S1343" i="20"/>
  <c r="S1344" i="20"/>
  <c r="S1345" i="20"/>
  <c r="S1346" i="20"/>
  <c r="S1347" i="20"/>
  <c r="S1348" i="20"/>
  <c r="S1349" i="20"/>
  <c r="S1350" i="20"/>
  <c r="S1351" i="20"/>
  <c r="S1352" i="20"/>
  <c r="S1353" i="20"/>
  <c r="S1354" i="20"/>
  <c r="S1355" i="20"/>
  <c r="S1356" i="20"/>
  <c r="S1357" i="20"/>
  <c r="S1358" i="20"/>
  <c r="S1359" i="20"/>
  <c r="S1360" i="20"/>
  <c r="S1361" i="20"/>
  <c r="S1362" i="20"/>
  <c r="S1363" i="20"/>
  <c r="S1364" i="20"/>
  <c r="S1365" i="20"/>
  <c r="S1366" i="20"/>
  <c r="S1367" i="20"/>
  <c r="S1368" i="20"/>
  <c r="S1298" i="20"/>
  <c r="S1299" i="20"/>
  <c r="S1300" i="20"/>
  <c r="S1301" i="20"/>
  <c r="S1302" i="20"/>
  <c r="S1303" i="20"/>
  <c r="S1304" i="20"/>
  <c r="S1305" i="20"/>
  <c r="S1306" i="20"/>
  <c r="S1307" i="20"/>
  <c r="S1308" i="20"/>
  <c r="S1309" i="20"/>
  <c r="S1310" i="20"/>
  <c r="S1311" i="20"/>
  <c r="S1312" i="20"/>
  <c r="S1313" i="20"/>
  <c r="S1314" i="20"/>
  <c r="S1315" i="20"/>
  <c r="S1316" i="20"/>
  <c r="S1317" i="20"/>
  <c r="S1318" i="20"/>
  <c r="S1319" i="20"/>
  <c r="S1320" i="20"/>
  <c r="S1321" i="20"/>
  <c r="S1322" i="20"/>
  <c r="S1323" i="20"/>
  <c r="S1324" i="20"/>
  <c r="S1325" i="20"/>
  <c r="S1326" i="20"/>
  <c r="S1327" i="20"/>
  <c r="S1328" i="20"/>
  <c r="S1329" i="20"/>
  <c r="S1330" i="20"/>
  <c r="S1331" i="20"/>
  <c r="S1332" i="20"/>
  <c r="S1333" i="20"/>
  <c r="S1270" i="20"/>
  <c r="S1271" i="20"/>
  <c r="S1272" i="20"/>
  <c r="S1273" i="20"/>
  <c r="S1274" i="20"/>
  <c r="S1275" i="20"/>
  <c r="S1276" i="20"/>
  <c r="S1277" i="20"/>
  <c r="S1278" i="20"/>
  <c r="S1279" i="20"/>
  <c r="S1280" i="20"/>
  <c r="S1281" i="20"/>
  <c r="S1282" i="20"/>
  <c r="S1283" i="20"/>
  <c r="S1284" i="20"/>
  <c r="S1285" i="20"/>
  <c r="S1286" i="20"/>
  <c r="S1287" i="20"/>
  <c r="S1288" i="20"/>
  <c r="S1289" i="20"/>
  <c r="S1290" i="20"/>
  <c r="S1291" i="20"/>
  <c r="S1292" i="20"/>
  <c r="S1293" i="20"/>
  <c r="S1294" i="20"/>
  <c r="S1295" i="20"/>
  <c r="S1296" i="20"/>
  <c r="S1297" i="20"/>
  <c r="S1233" i="20"/>
  <c r="S1234" i="20"/>
  <c r="S1235" i="20"/>
  <c r="S1236" i="20"/>
  <c r="S1237" i="20"/>
  <c r="S1238" i="20"/>
  <c r="S1239" i="20"/>
  <c r="S1240" i="20"/>
  <c r="S1241" i="20"/>
  <c r="S1242" i="20"/>
  <c r="S1243" i="20"/>
  <c r="S1244" i="20"/>
  <c r="S1245" i="20"/>
  <c r="S1246" i="20"/>
  <c r="S1247" i="20"/>
  <c r="S1248" i="20"/>
  <c r="S1249" i="20"/>
  <c r="S1250" i="20"/>
  <c r="S1251" i="20"/>
  <c r="S1252" i="20"/>
  <c r="S1253" i="20"/>
  <c r="S1254" i="20"/>
  <c r="S1255" i="20"/>
  <c r="S1256" i="20"/>
  <c r="S1257" i="20"/>
  <c r="S1258" i="20"/>
  <c r="S1259" i="20"/>
  <c r="S1260" i="20"/>
  <c r="S1261" i="20"/>
  <c r="S1262" i="20"/>
  <c r="S1263" i="20"/>
  <c r="S1264" i="20"/>
  <c r="S1265" i="20"/>
  <c r="S1266" i="20"/>
  <c r="S1267" i="20"/>
  <c r="S1268" i="20"/>
  <c r="S1269" i="20"/>
  <c r="S1198" i="20"/>
  <c r="S1199" i="20"/>
  <c r="S1200" i="20"/>
  <c r="S1201" i="20"/>
  <c r="S1202" i="20"/>
  <c r="S1203" i="20"/>
  <c r="S1204" i="20"/>
  <c r="S1205" i="20"/>
  <c r="S1206" i="20"/>
  <c r="S1207" i="20"/>
  <c r="S1208" i="20"/>
  <c r="S1209" i="20"/>
  <c r="S1210" i="20"/>
  <c r="S1211" i="20"/>
  <c r="S1212" i="20"/>
  <c r="S1213" i="20"/>
  <c r="S1214" i="20"/>
  <c r="S1215" i="20"/>
  <c r="S1216" i="20"/>
  <c r="S1217" i="20"/>
  <c r="S1218" i="20"/>
  <c r="S1219" i="20"/>
  <c r="S1220" i="20"/>
  <c r="S1221" i="20"/>
  <c r="S1222" i="20"/>
  <c r="S1223" i="20"/>
  <c r="S1224" i="20"/>
  <c r="S1225" i="20"/>
  <c r="S1226" i="20"/>
  <c r="S1227" i="20"/>
  <c r="S1228" i="20"/>
  <c r="S1229" i="20"/>
  <c r="S1230" i="20"/>
  <c r="S1231" i="20"/>
  <c r="S1232" i="20"/>
  <c r="S1164" i="20"/>
  <c r="S1165" i="20"/>
  <c r="S1166" i="20"/>
  <c r="S1167" i="20"/>
  <c r="S1168" i="20"/>
  <c r="S1169" i="20"/>
  <c r="S1170" i="20"/>
  <c r="S1171" i="20"/>
  <c r="S1172" i="20"/>
  <c r="S1173" i="20"/>
  <c r="S1174" i="20"/>
  <c r="S1175" i="20"/>
  <c r="S1176" i="20"/>
  <c r="S1177" i="20"/>
  <c r="S1178" i="20"/>
  <c r="S1179" i="20"/>
  <c r="S1180" i="20"/>
  <c r="S1181" i="20"/>
  <c r="S1182" i="20"/>
  <c r="S1183" i="20"/>
  <c r="S1184" i="20"/>
  <c r="S1185" i="20"/>
  <c r="S1186" i="20"/>
  <c r="S1187" i="20"/>
  <c r="S1188" i="20"/>
  <c r="S1189" i="20"/>
  <c r="S1190" i="20"/>
  <c r="S1191" i="20"/>
  <c r="S1192" i="20"/>
  <c r="S1193" i="20"/>
  <c r="S1194" i="20"/>
  <c r="S1195" i="20"/>
  <c r="S1196" i="20"/>
  <c r="S1197" i="20"/>
  <c r="S1160" i="20"/>
  <c r="S1161" i="20"/>
  <c r="S1162" i="20"/>
  <c r="S1129" i="20"/>
  <c r="S1130" i="20"/>
  <c r="S1131" i="20"/>
  <c r="S1132" i="20"/>
  <c r="S1133" i="20"/>
  <c r="S1134" i="20"/>
  <c r="S1135" i="20"/>
  <c r="S1136" i="20"/>
  <c r="S1137" i="20"/>
  <c r="S1138" i="20"/>
  <c r="S1139" i="20"/>
  <c r="S1140" i="20"/>
  <c r="S1141" i="20"/>
  <c r="S1142" i="20"/>
  <c r="S1143" i="20"/>
  <c r="S1144" i="20"/>
  <c r="S1145" i="20"/>
  <c r="S1146" i="20"/>
  <c r="S1147" i="20"/>
  <c r="S1148" i="20"/>
  <c r="S1149" i="20"/>
  <c r="S1150" i="20"/>
  <c r="S1151" i="20"/>
  <c r="S1152" i="20"/>
  <c r="S1153" i="20"/>
  <c r="S1154" i="20"/>
  <c r="S1155" i="20"/>
  <c r="S1156" i="20"/>
  <c r="S1157" i="20"/>
  <c r="S1158" i="20"/>
  <c r="S1159" i="20"/>
  <c r="S1101" i="20"/>
  <c r="S1102" i="20"/>
  <c r="S1103" i="20"/>
  <c r="S1104" i="20"/>
  <c r="S1105" i="20"/>
  <c r="S1106" i="20"/>
  <c r="S1107" i="20"/>
  <c r="S1108" i="20"/>
  <c r="S1109" i="20"/>
  <c r="S1110" i="20"/>
  <c r="S1111" i="20"/>
  <c r="S1112" i="20"/>
  <c r="S1113" i="20"/>
  <c r="S1114" i="20"/>
  <c r="S1115" i="20"/>
  <c r="S1116" i="20"/>
  <c r="S1117" i="20"/>
  <c r="S1118" i="20"/>
  <c r="S1119" i="20"/>
  <c r="S1120" i="20"/>
  <c r="S1121" i="20"/>
  <c r="S1122" i="20"/>
  <c r="S1123" i="20"/>
  <c r="S1124" i="20"/>
  <c r="S1125" i="20"/>
  <c r="S1126" i="20"/>
  <c r="S1127" i="20"/>
  <c r="S1128" i="20"/>
  <c r="S1066" i="20"/>
  <c r="S1067" i="20"/>
  <c r="S1068" i="20"/>
  <c r="S1069" i="20"/>
  <c r="S1070" i="20"/>
  <c r="S1071" i="20"/>
  <c r="S1072" i="20"/>
  <c r="S1073" i="20"/>
  <c r="S1074" i="20"/>
  <c r="S1075" i="20"/>
  <c r="S1076" i="20"/>
  <c r="S1077" i="20"/>
  <c r="S1078" i="20"/>
  <c r="S1079" i="20"/>
  <c r="S1080" i="20"/>
  <c r="S1081" i="20"/>
  <c r="S1082" i="20"/>
  <c r="S1083" i="20"/>
  <c r="S1084" i="20"/>
  <c r="S1085" i="20"/>
  <c r="S1086" i="20"/>
  <c r="S1087" i="20"/>
  <c r="S1088" i="20"/>
  <c r="S1089" i="20"/>
  <c r="S1090" i="20"/>
  <c r="S1091" i="20"/>
  <c r="S1092" i="20"/>
  <c r="S1093" i="20"/>
  <c r="S1094" i="20"/>
  <c r="S1095" i="20"/>
  <c r="S1096" i="20"/>
  <c r="S1097" i="20"/>
  <c r="S1098" i="20"/>
  <c r="S1099" i="20"/>
  <c r="S1100" i="20"/>
  <c r="S1032" i="20"/>
  <c r="S1033" i="20"/>
  <c r="S1034" i="20"/>
  <c r="S1035" i="20"/>
  <c r="S1036" i="20"/>
  <c r="S1037" i="20"/>
  <c r="S1038" i="20"/>
  <c r="S1039" i="20"/>
  <c r="S1040" i="20"/>
  <c r="S1041" i="20"/>
  <c r="S1042" i="20"/>
  <c r="S1043" i="20"/>
  <c r="S1044" i="20"/>
  <c r="S1045" i="20"/>
  <c r="S1047" i="20"/>
  <c r="S1048" i="20"/>
  <c r="S1049" i="20"/>
  <c r="S1050" i="20"/>
  <c r="S1051" i="20"/>
  <c r="S1052" i="20"/>
  <c r="S1053" i="20"/>
  <c r="S1054" i="20"/>
  <c r="S1055" i="20"/>
  <c r="S1056" i="20"/>
  <c r="S1057" i="20"/>
  <c r="S1058" i="20"/>
  <c r="S1059" i="20"/>
  <c r="S1060" i="20"/>
  <c r="S1061" i="20"/>
  <c r="S1062" i="20"/>
  <c r="S1063" i="20"/>
  <c r="S1064" i="20"/>
  <c r="S1065" i="20"/>
  <c r="S1007" i="20"/>
  <c r="S1008" i="20"/>
  <c r="S1009" i="20"/>
  <c r="S1010" i="20"/>
  <c r="S1011" i="20"/>
  <c r="S1012" i="20"/>
  <c r="S1013" i="20"/>
  <c r="S1014" i="20"/>
  <c r="S1015" i="20"/>
  <c r="S1016" i="20"/>
  <c r="S1017" i="20"/>
  <c r="S1018" i="20"/>
  <c r="S1019" i="20"/>
  <c r="S1020" i="20"/>
  <c r="S1021" i="20"/>
  <c r="S1022" i="20"/>
  <c r="S1023" i="20"/>
  <c r="S1024" i="20"/>
  <c r="S1025" i="20"/>
  <c r="S1026" i="20"/>
  <c r="S1027" i="20"/>
  <c r="S1028" i="20"/>
  <c r="S1029" i="20"/>
  <c r="S1030" i="20"/>
  <c r="S1031" i="20"/>
  <c r="S973" i="20"/>
  <c r="S974" i="20"/>
  <c r="S975" i="20"/>
  <c r="S976" i="20"/>
  <c r="S977" i="20"/>
  <c r="S978" i="20"/>
  <c r="S979" i="20"/>
  <c r="S980" i="20"/>
  <c r="S981" i="20"/>
  <c r="S982" i="20"/>
  <c r="S983" i="20"/>
  <c r="S984" i="20"/>
  <c r="S985" i="20"/>
  <c r="S986" i="20"/>
  <c r="S987" i="20"/>
  <c r="S988" i="20"/>
  <c r="S989" i="20"/>
  <c r="S990" i="20"/>
  <c r="S991" i="20"/>
  <c r="S992" i="20"/>
  <c r="S993" i="20"/>
  <c r="S994" i="20"/>
  <c r="S995" i="20"/>
  <c r="S996" i="20"/>
  <c r="S997" i="20"/>
  <c r="S998" i="20"/>
  <c r="S999" i="20"/>
  <c r="S1000" i="20"/>
  <c r="S1001" i="20"/>
  <c r="S1002" i="20"/>
  <c r="S1003" i="20"/>
  <c r="S1004" i="20"/>
  <c r="S1005" i="20"/>
  <c r="S1006" i="20"/>
  <c r="S945" i="20"/>
  <c r="S946" i="20"/>
  <c r="S947" i="20"/>
  <c r="S948" i="20"/>
  <c r="S949" i="20"/>
  <c r="S950" i="20"/>
  <c r="S951" i="20"/>
  <c r="S952" i="20"/>
  <c r="S953" i="20"/>
  <c r="S954" i="20"/>
  <c r="S955" i="20"/>
  <c r="S956" i="20"/>
  <c r="S957" i="20"/>
  <c r="S958" i="20"/>
  <c r="S959" i="20"/>
  <c r="S960" i="20"/>
  <c r="S961" i="20"/>
  <c r="S962" i="20"/>
  <c r="S963" i="20"/>
  <c r="S964" i="20"/>
  <c r="S965" i="20"/>
  <c r="S966" i="20"/>
  <c r="S967" i="20"/>
  <c r="S968" i="20"/>
  <c r="S969" i="20"/>
  <c r="S970" i="20"/>
  <c r="S971" i="20"/>
  <c r="S972" i="20"/>
  <c r="S922" i="20"/>
  <c r="S923" i="20"/>
  <c r="S924" i="20"/>
  <c r="S925" i="20"/>
  <c r="S926" i="20"/>
  <c r="S927" i="20"/>
  <c r="S928" i="20"/>
  <c r="S929" i="20"/>
  <c r="S930" i="20"/>
  <c r="S931" i="20"/>
  <c r="S932" i="20"/>
  <c r="S933" i="20"/>
  <c r="S934" i="20"/>
  <c r="S935" i="20"/>
  <c r="S936" i="20"/>
  <c r="S937" i="20"/>
  <c r="S938" i="20"/>
  <c r="S939" i="20"/>
  <c r="S940" i="20"/>
  <c r="S941" i="20"/>
  <c r="S942" i="20"/>
  <c r="S943" i="20"/>
  <c r="S890" i="20"/>
  <c r="S891" i="20"/>
  <c r="S892" i="20"/>
  <c r="S893" i="20"/>
  <c r="S894" i="20"/>
  <c r="S895" i="20"/>
  <c r="S896" i="20"/>
  <c r="S897" i="20"/>
  <c r="S898" i="20"/>
  <c r="S899" i="20"/>
  <c r="S900" i="20"/>
  <c r="S901" i="20"/>
  <c r="S902" i="20"/>
  <c r="S903" i="20"/>
  <c r="S904" i="20"/>
  <c r="S905" i="20"/>
  <c r="S906" i="20"/>
  <c r="S907" i="20"/>
  <c r="S908" i="20"/>
  <c r="S909" i="20"/>
  <c r="S910" i="20"/>
  <c r="S911" i="20"/>
  <c r="S912" i="20"/>
  <c r="S913" i="20"/>
  <c r="S914" i="20"/>
  <c r="S915" i="20"/>
  <c r="S916" i="20"/>
  <c r="S918" i="20"/>
  <c r="S919" i="20"/>
  <c r="S920" i="20"/>
  <c r="S921" i="20"/>
  <c r="S858" i="20"/>
  <c r="S859" i="20"/>
  <c r="S860" i="20"/>
  <c r="S861" i="20"/>
  <c r="S862" i="20"/>
  <c r="S863" i="20"/>
  <c r="S864" i="20"/>
  <c r="S865" i="20"/>
  <c r="S866" i="20"/>
  <c r="S867" i="20"/>
  <c r="S868" i="20"/>
  <c r="S869" i="20"/>
  <c r="S870" i="20"/>
  <c r="S871" i="20"/>
  <c r="S872" i="20"/>
  <c r="S873" i="20"/>
  <c r="S874" i="20"/>
  <c r="S875" i="20"/>
  <c r="S876" i="20"/>
  <c r="S877" i="20"/>
  <c r="S878" i="20"/>
  <c r="S879" i="20"/>
  <c r="S880" i="20"/>
  <c r="S881" i="20"/>
  <c r="S882" i="20"/>
  <c r="S883" i="20"/>
  <c r="S884" i="20"/>
  <c r="S885" i="20"/>
  <c r="S886" i="20"/>
  <c r="S887" i="20"/>
  <c r="S888" i="20"/>
  <c r="S889" i="20"/>
  <c r="S839" i="20"/>
  <c r="S840" i="20"/>
  <c r="S841" i="20"/>
  <c r="S842" i="20"/>
  <c r="S843" i="20"/>
  <c r="S844" i="20"/>
  <c r="S845" i="20"/>
  <c r="S846" i="20"/>
  <c r="S847" i="20"/>
  <c r="S848" i="20"/>
  <c r="S849" i="20"/>
  <c r="S850" i="20"/>
  <c r="S851" i="20"/>
  <c r="S852" i="20"/>
  <c r="S853" i="20"/>
  <c r="S854" i="20"/>
  <c r="S855" i="20"/>
  <c r="S856" i="20"/>
  <c r="S857" i="20"/>
  <c r="S810" i="20"/>
  <c r="S811" i="20"/>
  <c r="S812" i="20"/>
  <c r="S813" i="20"/>
  <c r="S814" i="20"/>
  <c r="S815" i="20"/>
  <c r="S816" i="20"/>
  <c r="S817" i="20"/>
  <c r="S818" i="20"/>
  <c r="S819" i="20"/>
  <c r="S820" i="20"/>
  <c r="S821" i="20"/>
  <c r="S822" i="20"/>
  <c r="S823" i="20"/>
  <c r="S824" i="20"/>
  <c r="S825" i="20"/>
  <c r="S826" i="20"/>
  <c r="S827" i="20"/>
  <c r="S828" i="20"/>
  <c r="S829" i="20"/>
  <c r="S830" i="20"/>
  <c r="S831" i="20"/>
  <c r="S832" i="20"/>
  <c r="S833" i="20"/>
  <c r="S834" i="20"/>
  <c r="S835" i="20"/>
  <c r="S836" i="20"/>
  <c r="S837" i="20"/>
  <c r="S838" i="20"/>
  <c r="S788" i="20"/>
  <c r="S789" i="20"/>
  <c r="S790" i="20"/>
  <c r="S791" i="20"/>
  <c r="S792" i="20"/>
  <c r="S793" i="20"/>
  <c r="S794" i="20"/>
  <c r="S795" i="20"/>
  <c r="S796" i="20"/>
  <c r="S797" i="20"/>
  <c r="S798" i="20"/>
  <c r="S799" i="20"/>
  <c r="S800" i="20"/>
  <c r="S801" i="20"/>
  <c r="S802" i="20"/>
  <c r="S803" i="20"/>
  <c r="S804" i="20"/>
  <c r="S805" i="20"/>
  <c r="S806" i="20"/>
  <c r="S807" i="20"/>
  <c r="S808" i="20"/>
  <c r="S809" i="20"/>
  <c r="S756" i="20"/>
  <c r="S757" i="20"/>
  <c r="S758" i="20"/>
  <c r="S759" i="20"/>
  <c r="S760" i="20"/>
  <c r="S761" i="20"/>
  <c r="S762" i="20"/>
  <c r="S763" i="20"/>
  <c r="S764" i="20"/>
  <c r="S765" i="20"/>
  <c r="S766" i="20"/>
  <c r="S767" i="20"/>
  <c r="S768" i="20"/>
  <c r="S769" i="20"/>
  <c r="S770" i="20"/>
  <c r="S771" i="20"/>
  <c r="S772" i="20"/>
  <c r="S773" i="20"/>
  <c r="S774" i="20"/>
  <c r="S775" i="20"/>
  <c r="S776" i="20"/>
  <c r="S777" i="20"/>
  <c r="S778" i="20"/>
  <c r="S779" i="20"/>
  <c r="S780" i="20"/>
  <c r="S781" i="20"/>
  <c r="S782" i="20"/>
  <c r="S783" i="20"/>
  <c r="S784" i="20"/>
  <c r="S785" i="20"/>
  <c r="S786" i="20"/>
  <c r="S787" i="20"/>
  <c r="S729" i="20"/>
  <c r="S730" i="20"/>
  <c r="S731" i="20"/>
  <c r="S732" i="20"/>
  <c r="S733" i="20"/>
  <c r="S734" i="20"/>
  <c r="S735" i="20"/>
  <c r="S736" i="20"/>
  <c r="S737" i="20"/>
  <c r="S738" i="20"/>
  <c r="S739" i="20"/>
  <c r="S740" i="20"/>
  <c r="S741" i="20"/>
  <c r="S742" i="20"/>
  <c r="S743" i="20"/>
  <c r="S744" i="20"/>
  <c r="S745" i="20"/>
  <c r="S746" i="20"/>
  <c r="S747" i="20"/>
  <c r="S748" i="20"/>
  <c r="S750" i="20"/>
  <c r="S751" i="20"/>
  <c r="S752" i="20"/>
  <c r="S753" i="20"/>
  <c r="S754" i="20"/>
  <c r="S755" i="20"/>
  <c r="S704" i="20"/>
  <c r="S705" i="20"/>
  <c r="S706" i="20"/>
  <c r="S707" i="20"/>
  <c r="S708" i="20"/>
  <c r="S709" i="20"/>
  <c r="S710" i="20"/>
  <c r="S711" i="20"/>
  <c r="S712" i="20"/>
  <c r="S713" i="20"/>
  <c r="S714" i="20"/>
  <c r="S715" i="20"/>
  <c r="S716" i="20"/>
  <c r="S717" i="20"/>
  <c r="S718" i="20"/>
  <c r="S719" i="20"/>
  <c r="S720" i="20"/>
  <c r="S721" i="20"/>
  <c r="S722" i="20"/>
  <c r="S723" i="20"/>
  <c r="S724" i="20"/>
  <c r="S725" i="20"/>
  <c r="S726" i="20"/>
  <c r="S727" i="20"/>
  <c r="S728" i="20"/>
  <c r="S669" i="20"/>
  <c r="S670" i="20"/>
  <c r="S671" i="20"/>
  <c r="S672" i="20"/>
  <c r="S673" i="20"/>
  <c r="S674" i="20"/>
  <c r="S675" i="20"/>
  <c r="S676" i="20"/>
  <c r="S677" i="20"/>
  <c r="S678" i="20"/>
  <c r="S679" i="20"/>
  <c r="S680" i="20"/>
  <c r="S681" i="20"/>
  <c r="S682" i="20"/>
  <c r="S683" i="20"/>
  <c r="S684" i="20"/>
  <c r="S685" i="20"/>
  <c r="S686" i="20"/>
  <c r="S687" i="20"/>
  <c r="S688" i="20"/>
  <c r="S689" i="20"/>
  <c r="S690" i="20"/>
  <c r="S691" i="20"/>
  <c r="S692" i="20"/>
  <c r="S693" i="20"/>
  <c r="S694" i="20"/>
  <c r="S695" i="20"/>
  <c r="S696" i="20"/>
  <c r="S697" i="20"/>
  <c r="S698" i="20"/>
  <c r="S699" i="20"/>
  <c r="S700" i="20"/>
  <c r="S701" i="20"/>
  <c r="S702" i="20"/>
  <c r="S703" i="20"/>
  <c r="S634" i="20"/>
  <c r="S635" i="20"/>
  <c r="S636" i="20"/>
  <c r="S637" i="20"/>
  <c r="S638" i="20"/>
  <c r="S639" i="20"/>
  <c r="S640" i="20"/>
  <c r="S641" i="20"/>
  <c r="S642" i="20"/>
  <c r="S643" i="20"/>
  <c r="S644" i="20"/>
  <c r="S645" i="20"/>
  <c r="S646" i="20"/>
  <c r="S647" i="20"/>
  <c r="S648" i="20"/>
  <c r="S649" i="20"/>
  <c r="S650" i="20"/>
  <c r="S651" i="20"/>
  <c r="S652" i="20"/>
  <c r="S653" i="20"/>
  <c r="S654" i="20"/>
  <c r="S655" i="20"/>
  <c r="S656" i="20"/>
  <c r="S657" i="20"/>
  <c r="S658" i="20"/>
  <c r="S659" i="20"/>
  <c r="S660" i="20"/>
  <c r="S661" i="20"/>
  <c r="S662" i="20"/>
  <c r="S663" i="20"/>
  <c r="S664" i="20"/>
  <c r="S665" i="20"/>
  <c r="S666" i="20"/>
  <c r="S667" i="20"/>
  <c r="S668" i="20"/>
  <c r="S613" i="20"/>
  <c r="S614" i="20"/>
  <c r="S615" i="20"/>
  <c r="S616" i="20"/>
  <c r="S617" i="20"/>
  <c r="S618" i="20"/>
  <c r="S619" i="20"/>
  <c r="S620" i="20"/>
  <c r="S621" i="20"/>
  <c r="S622" i="20"/>
  <c r="S623" i="20"/>
  <c r="S624" i="20"/>
  <c r="S625" i="20"/>
  <c r="S626" i="20"/>
  <c r="S627" i="20"/>
  <c r="S628" i="20"/>
  <c r="S629" i="20"/>
  <c r="S630" i="20"/>
  <c r="S631" i="20"/>
  <c r="S632" i="20"/>
  <c r="S633" i="20"/>
  <c r="S587" i="20"/>
  <c r="S588" i="20"/>
  <c r="S589" i="20"/>
  <c r="S590" i="20"/>
  <c r="S591" i="20"/>
  <c r="S592" i="20"/>
  <c r="S593" i="20"/>
  <c r="S594" i="20"/>
  <c r="S595" i="20"/>
  <c r="S596" i="20"/>
  <c r="S597" i="20"/>
  <c r="S598" i="20"/>
  <c r="S599" i="20"/>
  <c r="S600" i="20"/>
  <c r="S601" i="20"/>
  <c r="S602" i="20"/>
  <c r="S603" i="20"/>
  <c r="S604" i="20"/>
  <c r="S605" i="20"/>
  <c r="S606" i="20"/>
  <c r="S607" i="20"/>
  <c r="S608" i="20"/>
  <c r="S609" i="20"/>
  <c r="S610" i="20"/>
  <c r="S611" i="20"/>
  <c r="S612" i="20"/>
  <c r="S564" i="20"/>
  <c r="S565" i="20"/>
  <c r="S566" i="20"/>
  <c r="S567" i="20"/>
  <c r="S568" i="20"/>
  <c r="S569" i="20"/>
  <c r="S570" i="20"/>
  <c r="S571" i="20"/>
  <c r="S572" i="20"/>
  <c r="S573" i="20"/>
  <c r="S575" i="20"/>
  <c r="S576" i="20"/>
  <c r="S577" i="20"/>
  <c r="S578" i="20"/>
  <c r="S579" i="20"/>
  <c r="S580" i="20"/>
  <c r="S581" i="20"/>
  <c r="S582" i="20"/>
  <c r="S583" i="20"/>
  <c r="S584" i="20"/>
  <c r="S585" i="20"/>
  <c r="S586" i="20"/>
  <c r="S531" i="20"/>
  <c r="S532" i="20"/>
  <c r="S533" i="20"/>
  <c r="S534" i="20"/>
  <c r="S535" i="20"/>
  <c r="S536" i="20"/>
  <c r="S537" i="20"/>
  <c r="S538" i="20"/>
  <c r="S539" i="20"/>
  <c r="S540" i="20"/>
  <c r="S541" i="20"/>
  <c r="S542" i="20"/>
  <c r="S543" i="20"/>
  <c r="S544" i="20"/>
  <c r="S545" i="20"/>
  <c r="S546" i="20"/>
  <c r="S547" i="20"/>
  <c r="S548" i="20"/>
  <c r="S549" i="20"/>
  <c r="S550" i="20"/>
  <c r="S551" i="20"/>
  <c r="S552" i="20"/>
  <c r="S553" i="20"/>
  <c r="S554" i="20"/>
  <c r="S555" i="20"/>
  <c r="S556" i="20"/>
  <c r="S557" i="20"/>
  <c r="S558" i="20"/>
  <c r="S559" i="20"/>
  <c r="S560" i="20"/>
  <c r="S561" i="20"/>
  <c r="S562" i="20"/>
  <c r="S563" i="20"/>
  <c r="S530" i="20"/>
  <c r="S529" i="20"/>
  <c r="S509" i="20"/>
  <c r="S510" i="20"/>
  <c r="S511" i="20"/>
  <c r="S512" i="20"/>
  <c r="S513" i="20"/>
  <c r="S514" i="20"/>
  <c r="S515" i="20"/>
  <c r="S516" i="20"/>
  <c r="S517" i="20"/>
  <c r="S518" i="20"/>
  <c r="S519" i="20"/>
  <c r="S520" i="20"/>
  <c r="S521" i="20"/>
  <c r="S522" i="20"/>
  <c r="S523" i="20"/>
  <c r="S524" i="20"/>
  <c r="S525" i="20"/>
  <c r="S526" i="20"/>
  <c r="S527" i="20"/>
  <c r="S494" i="20"/>
  <c r="S495" i="20"/>
  <c r="S496" i="20"/>
  <c r="S497" i="20"/>
  <c r="S498" i="20"/>
  <c r="S499" i="20"/>
  <c r="S500" i="20"/>
  <c r="S501" i="20"/>
  <c r="S502" i="20"/>
  <c r="S503" i="20"/>
  <c r="S504" i="20"/>
  <c r="S505" i="20"/>
  <c r="S506" i="20"/>
  <c r="S507" i="20"/>
  <c r="S508" i="20"/>
  <c r="S492" i="20"/>
  <c r="S493" i="20"/>
  <c r="O492" i="20"/>
  <c r="O493" i="20"/>
  <c r="O494" i="20"/>
  <c r="O495" i="20"/>
  <c r="O496" i="20"/>
  <c r="O497" i="20"/>
  <c r="O498" i="20"/>
  <c r="O499" i="20"/>
  <c r="O500" i="20"/>
  <c r="O501" i="20"/>
  <c r="O502" i="20"/>
  <c r="O503" i="20"/>
  <c r="O504" i="20"/>
  <c r="O505" i="20"/>
  <c r="O506" i="20"/>
  <c r="O507" i="20"/>
  <c r="O508" i="20"/>
  <c r="O509" i="20"/>
  <c r="O510" i="20"/>
  <c r="O511" i="20"/>
  <c r="O512" i="20"/>
  <c r="O513" i="20"/>
  <c r="O514" i="20"/>
  <c r="O515" i="20"/>
  <c r="O516" i="20"/>
  <c r="O517" i="20"/>
  <c r="O518" i="20"/>
  <c r="O519" i="20"/>
  <c r="O520" i="20"/>
  <c r="O521" i="20"/>
  <c r="O522" i="20"/>
  <c r="O523" i="20"/>
  <c r="O524" i="20"/>
  <c r="O525" i="20"/>
  <c r="O526" i="20"/>
  <c r="O527" i="20"/>
  <c r="O528" i="20"/>
  <c r="O529" i="20"/>
  <c r="O530" i="20"/>
  <c r="O531" i="20"/>
  <c r="O532" i="20"/>
  <c r="O533" i="20"/>
  <c r="O534" i="20"/>
  <c r="O535" i="20"/>
  <c r="O536" i="20"/>
  <c r="O537" i="20"/>
  <c r="O538" i="20"/>
  <c r="O539" i="20"/>
  <c r="O540" i="20"/>
  <c r="O541" i="20"/>
  <c r="O542" i="20"/>
  <c r="O543" i="20"/>
  <c r="O544" i="20"/>
  <c r="O545" i="20"/>
  <c r="O546" i="20"/>
  <c r="O547" i="20"/>
  <c r="O548" i="20"/>
  <c r="O549" i="20"/>
  <c r="O550" i="20"/>
  <c r="O551" i="20"/>
  <c r="O552" i="20"/>
  <c r="O553" i="20"/>
  <c r="O554" i="20"/>
  <c r="O555" i="20"/>
  <c r="O556" i="20"/>
  <c r="O557" i="20"/>
  <c r="O558" i="20"/>
  <c r="O559" i="20"/>
  <c r="O560" i="20"/>
  <c r="O561" i="20"/>
  <c r="O562" i="20"/>
  <c r="O563" i="20"/>
  <c r="O564" i="20"/>
  <c r="O565" i="20"/>
  <c r="O566" i="20"/>
  <c r="O567" i="20"/>
  <c r="O568" i="20"/>
  <c r="O569" i="20"/>
  <c r="O570" i="20"/>
  <c r="O571" i="20"/>
  <c r="O572" i="20"/>
  <c r="O573" i="20"/>
  <c r="O574" i="20"/>
  <c r="O575" i="20"/>
  <c r="O576" i="20"/>
  <c r="O577" i="20"/>
  <c r="O578" i="20"/>
  <c r="O579" i="20"/>
  <c r="O580" i="20"/>
  <c r="O581" i="20"/>
  <c r="O582" i="20"/>
  <c r="O583" i="20"/>
  <c r="O584" i="20"/>
  <c r="O585" i="20"/>
  <c r="O586" i="20"/>
  <c r="O587" i="20"/>
  <c r="O588" i="20"/>
  <c r="O589" i="20"/>
  <c r="O590" i="20"/>
  <c r="O591" i="20"/>
  <c r="O592" i="20"/>
  <c r="O593" i="20"/>
  <c r="O594" i="20"/>
  <c r="O595" i="20"/>
  <c r="O596" i="20"/>
  <c r="O597" i="20"/>
  <c r="O598" i="20"/>
  <c r="O599" i="20"/>
  <c r="O600" i="20"/>
  <c r="O601" i="20"/>
  <c r="O602" i="20"/>
  <c r="O603" i="20"/>
  <c r="O604" i="20"/>
  <c r="O605" i="20"/>
  <c r="O606" i="20"/>
  <c r="O607" i="20"/>
  <c r="O608" i="20"/>
  <c r="O609" i="20"/>
  <c r="O610" i="20"/>
  <c r="O611" i="20"/>
  <c r="O612" i="20"/>
  <c r="O613" i="20"/>
  <c r="O614" i="20"/>
  <c r="O615" i="20"/>
  <c r="O616" i="20"/>
  <c r="O617" i="20"/>
  <c r="O618" i="20"/>
  <c r="O619" i="20"/>
  <c r="O620" i="20"/>
  <c r="O621" i="20"/>
  <c r="O622" i="20"/>
  <c r="O623" i="20"/>
  <c r="O624" i="20"/>
  <c r="O625" i="20"/>
  <c r="O626" i="20"/>
  <c r="O627" i="20"/>
  <c r="O628" i="20"/>
  <c r="O629" i="20"/>
  <c r="O630" i="20"/>
  <c r="O631" i="20"/>
  <c r="O632" i="20"/>
  <c r="O633" i="20"/>
  <c r="O634" i="20"/>
  <c r="O635" i="20"/>
  <c r="O636" i="20"/>
  <c r="O637" i="20"/>
  <c r="O638" i="20"/>
  <c r="O639" i="20"/>
  <c r="O640" i="20"/>
  <c r="O641" i="20"/>
  <c r="O642" i="20"/>
  <c r="O643" i="20"/>
  <c r="O644" i="20"/>
  <c r="O645" i="20"/>
  <c r="O646" i="20"/>
  <c r="O647" i="20"/>
  <c r="O648" i="20"/>
  <c r="O649" i="20"/>
  <c r="O650" i="20"/>
  <c r="O651" i="20"/>
  <c r="O652" i="20"/>
  <c r="O653" i="20"/>
  <c r="O654" i="20"/>
  <c r="O655" i="20"/>
  <c r="O656" i="20"/>
  <c r="O657" i="20"/>
  <c r="O658" i="20"/>
  <c r="O659" i="20"/>
  <c r="O660" i="20"/>
  <c r="O661" i="20"/>
  <c r="O662" i="20"/>
  <c r="O663" i="20"/>
  <c r="O664" i="20"/>
  <c r="O665" i="20"/>
  <c r="O666" i="20"/>
  <c r="O667" i="20"/>
  <c r="O668" i="20"/>
  <c r="O669" i="20"/>
  <c r="O670" i="20"/>
  <c r="O671" i="20"/>
  <c r="O672" i="20"/>
  <c r="O673" i="20"/>
  <c r="O674" i="20"/>
  <c r="O675" i="20"/>
  <c r="O676" i="20"/>
  <c r="O677" i="20"/>
  <c r="O678" i="20"/>
  <c r="O679" i="20"/>
  <c r="O680" i="20"/>
  <c r="O681" i="20"/>
  <c r="O682" i="20"/>
  <c r="O683" i="20"/>
  <c r="O684" i="20"/>
  <c r="O685" i="20"/>
  <c r="O686" i="20"/>
  <c r="O687" i="20"/>
  <c r="O688" i="20"/>
  <c r="O689" i="20"/>
  <c r="O690" i="20"/>
  <c r="O691" i="20"/>
  <c r="O692" i="20"/>
  <c r="O693" i="20"/>
  <c r="O694" i="20"/>
  <c r="O695" i="20"/>
  <c r="O696" i="20"/>
  <c r="O697" i="20"/>
  <c r="O698" i="20"/>
  <c r="O699" i="20"/>
  <c r="O700" i="20"/>
  <c r="O701" i="20"/>
  <c r="O702" i="20"/>
  <c r="O703" i="20"/>
  <c r="O704" i="20"/>
  <c r="O705" i="20"/>
  <c r="O706" i="20"/>
  <c r="O707" i="20"/>
  <c r="O708" i="20"/>
  <c r="O709" i="20"/>
  <c r="O710" i="20"/>
  <c r="O711" i="20"/>
  <c r="O712" i="20"/>
  <c r="O713" i="20"/>
  <c r="O714" i="20"/>
  <c r="O715" i="20"/>
  <c r="O716" i="20"/>
  <c r="O717" i="20"/>
  <c r="O718" i="20"/>
  <c r="O719" i="20"/>
  <c r="O720" i="20"/>
  <c r="O721" i="20"/>
  <c r="O722" i="20"/>
  <c r="O723" i="20"/>
  <c r="O724" i="20"/>
  <c r="O725" i="20"/>
  <c r="O726" i="20"/>
  <c r="O727" i="20"/>
  <c r="O728" i="20"/>
  <c r="O729" i="20"/>
  <c r="O730" i="20"/>
  <c r="O731" i="20"/>
  <c r="O732" i="20"/>
  <c r="O733" i="20"/>
  <c r="O734" i="20"/>
  <c r="O735" i="20"/>
  <c r="O736" i="20"/>
  <c r="O737" i="20"/>
  <c r="O738" i="20"/>
  <c r="O739" i="20"/>
  <c r="O740" i="20"/>
  <c r="O741" i="20"/>
  <c r="O742" i="20"/>
  <c r="O743" i="20"/>
  <c r="O744" i="20"/>
  <c r="O745" i="20"/>
  <c r="O746" i="20"/>
  <c r="O747" i="20"/>
  <c r="O748" i="20"/>
  <c r="O750" i="20"/>
  <c r="O751" i="20"/>
  <c r="O752" i="20"/>
  <c r="O753" i="20"/>
  <c r="O754" i="20"/>
  <c r="O755" i="20"/>
  <c r="O756" i="20"/>
  <c r="O757" i="20"/>
  <c r="O758" i="20"/>
  <c r="O759" i="20"/>
  <c r="O760" i="20"/>
  <c r="O761" i="20"/>
  <c r="O762" i="20"/>
  <c r="O763" i="20"/>
  <c r="O764" i="20"/>
  <c r="O765" i="20"/>
  <c r="O766" i="20"/>
  <c r="O767" i="20"/>
  <c r="O768" i="20"/>
  <c r="O769" i="20"/>
  <c r="O770" i="20"/>
  <c r="O771" i="20"/>
  <c r="O772" i="20"/>
  <c r="O773" i="20"/>
  <c r="O774" i="20"/>
  <c r="O775" i="20"/>
  <c r="O776" i="20"/>
  <c r="O777" i="20"/>
  <c r="O778" i="20"/>
  <c r="O779" i="20"/>
  <c r="O780" i="20"/>
  <c r="O781" i="20"/>
  <c r="O782" i="20"/>
  <c r="O783" i="20"/>
  <c r="O784" i="20"/>
  <c r="O785" i="20"/>
  <c r="O786" i="20"/>
  <c r="O787" i="20"/>
  <c r="O788" i="20"/>
  <c r="O789" i="20"/>
  <c r="O790" i="20"/>
  <c r="O791" i="20"/>
  <c r="O792" i="20"/>
  <c r="O793" i="20"/>
  <c r="O794" i="20"/>
  <c r="O795" i="20"/>
  <c r="O796" i="20"/>
  <c r="O797" i="20"/>
  <c r="O798" i="20"/>
  <c r="O799" i="20"/>
  <c r="O800" i="20"/>
  <c r="O801" i="20"/>
  <c r="O802" i="20"/>
  <c r="O803" i="20"/>
  <c r="O804" i="20"/>
  <c r="O805" i="20"/>
  <c r="O806" i="20"/>
  <c r="O807" i="20"/>
  <c r="O808" i="20"/>
  <c r="O809" i="20"/>
  <c r="O810" i="20"/>
  <c r="O811" i="20"/>
  <c r="O812" i="20"/>
  <c r="O813" i="20"/>
  <c r="O814" i="20"/>
  <c r="O815" i="20"/>
  <c r="O816" i="20"/>
  <c r="O817" i="20"/>
  <c r="O818" i="20"/>
  <c r="O819" i="20"/>
  <c r="O820" i="20"/>
  <c r="O821" i="20"/>
  <c r="O822" i="20"/>
  <c r="O823" i="20"/>
  <c r="O824" i="20"/>
  <c r="O825" i="20"/>
  <c r="O826" i="20"/>
  <c r="O827" i="20"/>
  <c r="O828" i="20"/>
  <c r="O829" i="20"/>
  <c r="O830" i="20"/>
  <c r="O831" i="20"/>
  <c r="O832" i="20"/>
  <c r="O833" i="20"/>
  <c r="O834" i="20"/>
  <c r="O835" i="20"/>
  <c r="O836" i="20"/>
  <c r="O837" i="20"/>
  <c r="O838" i="20"/>
  <c r="O839" i="20"/>
  <c r="O840" i="20"/>
  <c r="O841" i="20"/>
  <c r="O842" i="20"/>
  <c r="O843" i="20"/>
  <c r="O844" i="20"/>
  <c r="O845" i="20"/>
  <c r="O846" i="20"/>
  <c r="O847" i="20"/>
  <c r="O848" i="20"/>
  <c r="O849" i="20"/>
  <c r="O850" i="20"/>
  <c r="O851" i="20"/>
  <c r="O852" i="20"/>
  <c r="O853" i="20"/>
  <c r="O854" i="20"/>
  <c r="O855" i="20"/>
  <c r="O856" i="20"/>
  <c r="O857" i="20"/>
  <c r="O858" i="20"/>
  <c r="O859" i="20"/>
  <c r="O860" i="20"/>
  <c r="O861" i="20"/>
  <c r="O862" i="20"/>
  <c r="O863" i="20"/>
  <c r="O864" i="20"/>
  <c r="O865" i="20"/>
  <c r="O866" i="20"/>
  <c r="O867" i="20"/>
  <c r="O868" i="20"/>
  <c r="O869" i="20"/>
  <c r="O870" i="20"/>
  <c r="O871" i="20"/>
  <c r="O872" i="20"/>
  <c r="O873" i="20"/>
  <c r="O874" i="20"/>
  <c r="O875" i="20"/>
  <c r="O876" i="20"/>
  <c r="O877" i="20"/>
  <c r="O878" i="20"/>
  <c r="O879" i="20"/>
  <c r="O880" i="20"/>
  <c r="O881" i="20"/>
  <c r="O882" i="20"/>
  <c r="O883" i="20"/>
  <c r="O884" i="20"/>
  <c r="O885" i="20"/>
  <c r="O886" i="20"/>
  <c r="O887" i="20"/>
  <c r="O888" i="20"/>
  <c r="O889" i="20"/>
  <c r="O890" i="20"/>
  <c r="O891" i="20"/>
  <c r="O892" i="20"/>
  <c r="O893" i="20"/>
  <c r="O894" i="20"/>
  <c r="O895" i="20"/>
  <c r="O896" i="20"/>
  <c r="O897" i="20"/>
  <c r="O898" i="20"/>
  <c r="O899" i="20"/>
  <c r="O900" i="20"/>
  <c r="O901" i="20"/>
  <c r="O902" i="20"/>
  <c r="O903" i="20"/>
  <c r="O904" i="20"/>
  <c r="O905" i="20"/>
  <c r="O906" i="20"/>
  <c r="O907" i="20"/>
  <c r="O908" i="20"/>
  <c r="O909" i="20"/>
  <c r="O910" i="20"/>
  <c r="O911" i="20"/>
  <c r="O912" i="20"/>
  <c r="O913" i="20"/>
  <c r="O914" i="20"/>
  <c r="O915" i="20"/>
  <c r="O916" i="20"/>
  <c r="O917" i="20"/>
  <c r="O918" i="20"/>
  <c r="O919" i="20"/>
  <c r="O920" i="20"/>
  <c r="O921" i="20"/>
  <c r="O922" i="20"/>
  <c r="O923" i="20"/>
  <c r="O924" i="20"/>
  <c r="O925" i="20"/>
  <c r="O926" i="20"/>
  <c r="O927" i="20"/>
  <c r="O928" i="20"/>
  <c r="O929" i="20"/>
  <c r="O930" i="20"/>
  <c r="O931" i="20"/>
  <c r="O932" i="20"/>
  <c r="O933" i="20"/>
  <c r="O934" i="20"/>
  <c r="O935" i="20"/>
  <c r="O936" i="20"/>
  <c r="O937" i="20"/>
  <c r="O938" i="20"/>
  <c r="O939" i="20"/>
  <c r="O940" i="20"/>
  <c r="O941" i="20"/>
  <c r="O942" i="20"/>
  <c r="O943" i="20"/>
  <c r="O945" i="20"/>
  <c r="O946" i="20"/>
  <c r="O947" i="20"/>
  <c r="O948" i="20"/>
  <c r="O949" i="20"/>
  <c r="O950" i="20"/>
  <c r="O951" i="20"/>
  <c r="O952" i="20"/>
  <c r="O953" i="20"/>
  <c r="O954" i="20"/>
  <c r="O955" i="20"/>
  <c r="O956" i="20"/>
  <c r="O957" i="20"/>
  <c r="O958" i="20"/>
  <c r="O959" i="20"/>
  <c r="O960" i="20"/>
  <c r="O961" i="20"/>
  <c r="O962" i="20"/>
  <c r="O963" i="20"/>
  <c r="O964" i="20"/>
  <c r="O965" i="20"/>
  <c r="O966" i="20"/>
  <c r="O967" i="20"/>
  <c r="O968" i="20"/>
  <c r="O969" i="20"/>
  <c r="O970" i="20"/>
  <c r="O971" i="20"/>
  <c r="O972" i="20"/>
  <c r="O973" i="20"/>
  <c r="O974" i="20"/>
  <c r="O975" i="20"/>
  <c r="O976" i="20"/>
  <c r="O977" i="20"/>
  <c r="O978" i="20"/>
  <c r="O979" i="20"/>
  <c r="O980" i="20"/>
  <c r="O981" i="20"/>
  <c r="O982" i="20"/>
  <c r="O983" i="20"/>
  <c r="O984" i="20"/>
  <c r="O985" i="20"/>
  <c r="O986" i="20"/>
  <c r="O987" i="20"/>
  <c r="O988" i="20"/>
  <c r="O989" i="20"/>
  <c r="O990" i="20"/>
  <c r="O991" i="20"/>
  <c r="O992" i="20"/>
  <c r="O993" i="20"/>
  <c r="O994" i="20"/>
  <c r="O995" i="20"/>
  <c r="O996" i="20"/>
  <c r="O997" i="20"/>
  <c r="O998" i="20"/>
  <c r="O999" i="20"/>
  <c r="O1000" i="20"/>
  <c r="O1001" i="20"/>
  <c r="O1002" i="20"/>
  <c r="O1003" i="20"/>
  <c r="O1004" i="20"/>
  <c r="O1005" i="20"/>
  <c r="O1006" i="20"/>
  <c r="O1007" i="20"/>
  <c r="O1008" i="20"/>
  <c r="O1009" i="20"/>
  <c r="O1010" i="20"/>
  <c r="O1011" i="20"/>
  <c r="O1012" i="20"/>
  <c r="O1013" i="20"/>
  <c r="O1014" i="20"/>
  <c r="O1015" i="20"/>
  <c r="O1016" i="20"/>
  <c r="O1017" i="20"/>
  <c r="O1018" i="20"/>
  <c r="O1019" i="20"/>
  <c r="O1020" i="20"/>
  <c r="O1021" i="20"/>
  <c r="O1022" i="20"/>
  <c r="O1023" i="20"/>
  <c r="O1024" i="20"/>
  <c r="O1025" i="20"/>
  <c r="O1026" i="20"/>
  <c r="O1027" i="20"/>
  <c r="O1028" i="20"/>
  <c r="O1029" i="20"/>
  <c r="O1030" i="20"/>
  <c r="O1031" i="20"/>
  <c r="O1032" i="20"/>
  <c r="O1033" i="20"/>
  <c r="O1034" i="20"/>
  <c r="O1035" i="20"/>
  <c r="O1036" i="20"/>
  <c r="O1037" i="20"/>
  <c r="O1038" i="20"/>
  <c r="O1039" i="20"/>
  <c r="O1040" i="20"/>
  <c r="O1041" i="20"/>
  <c r="O1042" i="20"/>
  <c r="O1043" i="20"/>
  <c r="O1044" i="20"/>
  <c r="O1045" i="20"/>
  <c r="O1046" i="20"/>
  <c r="O1047" i="20"/>
  <c r="O1048" i="20"/>
  <c r="O1049" i="20"/>
  <c r="O1050" i="20"/>
  <c r="O1051" i="20"/>
  <c r="O1052" i="20"/>
  <c r="O1053" i="20"/>
  <c r="O1054" i="20"/>
  <c r="O1055" i="20"/>
  <c r="O1056" i="20"/>
  <c r="O1057" i="20"/>
  <c r="O1058" i="20"/>
  <c r="O1059" i="20"/>
  <c r="O1060" i="20"/>
  <c r="O1061" i="20"/>
  <c r="O1062" i="20"/>
  <c r="O1063" i="20"/>
  <c r="O1064" i="20"/>
  <c r="O1065" i="20"/>
  <c r="O1066" i="20"/>
  <c r="O1067" i="20"/>
  <c r="O1068" i="20"/>
  <c r="O1069" i="20"/>
  <c r="O1070" i="20"/>
  <c r="O1071" i="20"/>
  <c r="O1072" i="20"/>
  <c r="O1073" i="20"/>
  <c r="O1074" i="20"/>
  <c r="O1075" i="20"/>
  <c r="O1076" i="20"/>
  <c r="O1077" i="20"/>
  <c r="O1078" i="20"/>
  <c r="O1079" i="20"/>
  <c r="O1080" i="20"/>
  <c r="O1081" i="20"/>
  <c r="O1082" i="20"/>
  <c r="O1083" i="20"/>
  <c r="O1084" i="20"/>
  <c r="O1085" i="20"/>
  <c r="O1086" i="20"/>
  <c r="O1087" i="20"/>
  <c r="O1088" i="20"/>
  <c r="O1089" i="20"/>
  <c r="O1090" i="20"/>
  <c r="O1091" i="20"/>
  <c r="O1092" i="20"/>
  <c r="O1093" i="20"/>
  <c r="O1094" i="20"/>
  <c r="O1095" i="20"/>
  <c r="O1096" i="20"/>
  <c r="O1097" i="20"/>
  <c r="O1098" i="20"/>
  <c r="O1099" i="20"/>
  <c r="O1100" i="20"/>
  <c r="O1101" i="20"/>
  <c r="O1102" i="20"/>
  <c r="O1103" i="20"/>
  <c r="O1104" i="20"/>
  <c r="O1105" i="20"/>
  <c r="O1106" i="20"/>
  <c r="O1107" i="20"/>
  <c r="O1108" i="20"/>
  <c r="O1109" i="20"/>
  <c r="O1110" i="20"/>
  <c r="O1111" i="20"/>
  <c r="O1112" i="20"/>
  <c r="O1113" i="20"/>
  <c r="O1114" i="20"/>
  <c r="O1115" i="20"/>
  <c r="O1116" i="20"/>
  <c r="O1117" i="20"/>
  <c r="O1118" i="20"/>
  <c r="O1119" i="20"/>
  <c r="O1120" i="20"/>
  <c r="O1121" i="20"/>
  <c r="O1122" i="20"/>
  <c r="O1123" i="20"/>
  <c r="O1124" i="20"/>
  <c r="O1125" i="20"/>
  <c r="O1126" i="20"/>
  <c r="O1127" i="20"/>
  <c r="O1128" i="20"/>
  <c r="O1129" i="20"/>
  <c r="O1130" i="20"/>
  <c r="O1131" i="20"/>
  <c r="O1132" i="20"/>
  <c r="O1133" i="20"/>
  <c r="O1134" i="20"/>
  <c r="O1135" i="20"/>
  <c r="O1136" i="20"/>
  <c r="O1137" i="20"/>
  <c r="O1138" i="20"/>
  <c r="O1139" i="20"/>
  <c r="O1140" i="20"/>
  <c r="O1141" i="20"/>
  <c r="O1142" i="20"/>
  <c r="O1143" i="20"/>
  <c r="O1144" i="20"/>
  <c r="O1145" i="20"/>
  <c r="O1146" i="20"/>
  <c r="O1147" i="20"/>
  <c r="O1148" i="20"/>
  <c r="O1149" i="20"/>
  <c r="O1150" i="20"/>
  <c r="O1151" i="20"/>
  <c r="O1152" i="20"/>
  <c r="O1153" i="20"/>
  <c r="O1154" i="20"/>
  <c r="O1155" i="20"/>
  <c r="O1156" i="20"/>
  <c r="O1157" i="20"/>
  <c r="O1158" i="20"/>
  <c r="O1159" i="20"/>
  <c r="O1160" i="20"/>
  <c r="O1161" i="20"/>
  <c r="O1162" i="20"/>
  <c r="O1164" i="20"/>
  <c r="O1165" i="20"/>
  <c r="O1166" i="20"/>
  <c r="O1167" i="20"/>
  <c r="O1168" i="20"/>
  <c r="O1169" i="20"/>
  <c r="O1170" i="20"/>
  <c r="O1171" i="20"/>
  <c r="O1172" i="20"/>
  <c r="O1173" i="20"/>
  <c r="O1174" i="20"/>
  <c r="O1175" i="20"/>
  <c r="O1176" i="20"/>
  <c r="O1177" i="20"/>
  <c r="O1178" i="20"/>
  <c r="O1179" i="20"/>
  <c r="O1180" i="20"/>
  <c r="O1181" i="20"/>
  <c r="O1182" i="20"/>
  <c r="O1183" i="20"/>
  <c r="O1184" i="20"/>
  <c r="O1185" i="20"/>
  <c r="O1186" i="20"/>
  <c r="O1187" i="20"/>
  <c r="O1188" i="20"/>
  <c r="O1189" i="20"/>
  <c r="O1190" i="20"/>
  <c r="O1191" i="20"/>
  <c r="O1192" i="20"/>
  <c r="O1193" i="20"/>
  <c r="O1194" i="20"/>
  <c r="O1195" i="20"/>
  <c r="O1196" i="20"/>
  <c r="O1197" i="20"/>
  <c r="O1198" i="20"/>
  <c r="O1199" i="20"/>
  <c r="O1200" i="20"/>
  <c r="O1201" i="20"/>
  <c r="O1202" i="20"/>
  <c r="O1203" i="20"/>
  <c r="O1204" i="20"/>
  <c r="O1205" i="20"/>
  <c r="O1206" i="20"/>
  <c r="O1207" i="20"/>
  <c r="O1208" i="20"/>
  <c r="O1209" i="20"/>
  <c r="O1210" i="20"/>
  <c r="O1211" i="20"/>
  <c r="O1212" i="20"/>
  <c r="O1213" i="20"/>
  <c r="O1214" i="20"/>
  <c r="O1215" i="20"/>
  <c r="O1216" i="20"/>
  <c r="O1217" i="20"/>
  <c r="O1218" i="20"/>
  <c r="O1219" i="20"/>
  <c r="O1220" i="20"/>
  <c r="O1221" i="20"/>
  <c r="O1222" i="20"/>
  <c r="O1223" i="20"/>
  <c r="O1224" i="20"/>
  <c r="O1225" i="20"/>
  <c r="O1226" i="20"/>
  <c r="O1227" i="20"/>
  <c r="O1228" i="20"/>
  <c r="O1229" i="20"/>
  <c r="O1230" i="20"/>
  <c r="O1231" i="20"/>
  <c r="O1232" i="20"/>
  <c r="O1233" i="20"/>
  <c r="O1234" i="20"/>
  <c r="O1235" i="20"/>
  <c r="O1236" i="20"/>
  <c r="O1237" i="20"/>
  <c r="O1238" i="20"/>
  <c r="O1239" i="20"/>
  <c r="O1240" i="20"/>
  <c r="O1241" i="20"/>
  <c r="O1242" i="20"/>
  <c r="O1243" i="20"/>
  <c r="O1244" i="20"/>
  <c r="O1245" i="20"/>
  <c r="O1246" i="20"/>
  <c r="O1247" i="20"/>
  <c r="O1248" i="20"/>
  <c r="O1249" i="20"/>
  <c r="O1250" i="20"/>
  <c r="O1251" i="20"/>
  <c r="O1252" i="20"/>
  <c r="O1253" i="20"/>
  <c r="O1254" i="20"/>
  <c r="O1255" i="20"/>
  <c r="O1256" i="20"/>
  <c r="O1257" i="20"/>
  <c r="O1258" i="20"/>
  <c r="O1259" i="20"/>
  <c r="O1260" i="20"/>
  <c r="O1261" i="20"/>
  <c r="O1262" i="20"/>
  <c r="O1263" i="20"/>
  <c r="O1264" i="20"/>
  <c r="O1265" i="20"/>
  <c r="O1266" i="20"/>
  <c r="O1267" i="20"/>
  <c r="O1268" i="20"/>
  <c r="O1269" i="20"/>
  <c r="O1270" i="20"/>
  <c r="O1271" i="20"/>
  <c r="O1272" i="20"/>
  <c r="O1273" i="20"/>
  <c r="O1274" i="20"/>
  <c r="O1275" i="20"/>
  <c r="O1276" i="20"/>
  <c r="O1277" i="20"/>
  <c r="O1278" i="20"/>
  <c r="O1279" i="20"/>
  <c r="O1280" i="20"/>
  <c r="O1281" i="20"/>
  <c r="O1282" i="20"/>
  <c r="O1283" i="20"/>
  <c r="O1284" i="20"/>
  <c r="O1285" i="20"/>
  <c r="O1286" i="20"/>
  <c r="O1287" i="20"/>
  <c r="O1288" i="20"/>
  <c r="O1289" i="20"/>
  <c r="O1290" i="20"/>
  <c r="O1291" i="20"/>
  <c r="O1292" i="20"/>
  <c r="O1293" i="20"/>
  <c r="O1294" i="20"/>
  <c r="O1295" i="20"/>
  <c r="O1296" i="20"/>
  <c r="O1297" i="20"/>
  <c r="O1298" i="20"/>
  <c r="O1299" i="20"/>
  <c r="O1300" i="20"/>
  <c r="O1301" i="20"/>
  <c r="O1302" i="20"/>
  <c r="O1303" i="20"/>
  <c r="O1304" i="20"/>
  <c r="O1305" i="20"/>
  <c r="O1306" i="20"/>
  <c r="O1307" i="20"/>
  <c r="O1308" i="20"/>
  <c r="O1309" i="20"/>
  <c r="O1310" i="20"/>
  <c r="O1311" i="20"/>
  <c r="O1312" i="20"/>
  <c r="O1313" i="20"/>
  <c r="O1314" i="20"/>
  <c r="O1315" i="20"/>
  <c r="O1316" i="20"/>
  <c r="O1317" i="20"/>
  <c r="O1318" i="20"/>
  <c r="O1319" i="20"/>
  <c r="O1320" i="20"/>
  <c r="O1321" i="20"/>
  <c r="O1322" i="20"/>
  <c r="O1323" i="20"/>
  <c r="O1324" i="20"/>
  <c r="O1325" i="20"/>
  <c r="O1326" i="20"/>
  <c r="O1327" i="20"/>
  <c r="O1328" i="20"/>
  <c r="O1329" i="20"/>
  <c r="O1330" i="20"/>
  <c r="O1331" i="20"/>
  <c r="O1332" i="20"/>
  <c r="O1333" i="20"/>
  <c r="O1334" i="20"/>
  <c r="O1335" i="20"/>
  <c r="O1336" i="20"/>
  <c r="O1337" i="20"/>
  <c r="O1338" i="20"/>
  <c r="O1339" i="20"/>
  <c r="O1340" i="20"/>
  <c r="O1341" i="20"/>
  <c r="O1342" i="20"/>
  <c r="O1343" i="20"/>
  <c r="O1344" i="20"/>
  <c r="O1345" i="20"/>
  <c r="O1346" i="20"/>
  <c r="O1347" i="20"/>
  <c r="O1348" i="20"/>
  <c r="O1349" i="20"/>
  <c r="O1350" i="20"/>
  <c r="O1351" i="20"/>
  <c r="O1352" i="20"/>
  <c r="O1353" i="20"/>
  <c r="O1354" i="20"/>
  <c r="O1355" i="20"/>
  <c r="O1356" i="20"/>
  <c r="O1357" i="20"/>
  <c r="O1358" i="20"/>
  <c r="O1359" i="20"/>
  <c r="O1360" i="20"/>
  <c r="O1361" i="20"/>
  <c r="O1362" i="20"/>
  <c r="O1363" i="20"/>
  <c r="O1364" i="20"/>
  <c r="O1365" i="20"/>
  <c r="O1366" i="20"/>
  <c r="O1367" i="20"/>
  <c r="O1368" i="20"/>
  <c r="O1369" i="20"/>
  <c r="O1370" i="20"/>
  <c r="O1371" i="20"/>
  <c r="O1372" i="20"/>
  <c r="O1373" i="20"/>
  <c r="O1374" i="20"/>
  <c r="O1375" i="20"/>
  <c r="O1376" i="20"/>
  <c r="O1377" i="20"/>
  <c r="O1378" i="20"/>
  <c r="O1379" i="20"/>
  <c r="O1380" i="20"/>
  <c r="O1381" i="20"/>
  <c r="O1382" i="20"/>
  <c r="O1383" i="20"/>
  <c r="O1384" i="20"/>
  <c r="O1385" i="20"/>
  <c r="O1386" i="20"/>
  <c r="O1387" i="20"/>
  <c r="O1388" i="20"/>
  <c r="O1389" i="20"/>
  <c r="O1390" i="20"/>
  <c r="O1391" i="20"/>
  <c r="O1392" i="20"/>
  <c r="O1393" i="20"/>
  <c r="O1394" i="20"/>
  <c r="O1395" i="20"/>
  <c r="O1396" i="20"/>
  <c r="O1397" i="20"/>
  <c r="O1398" i="20"/>
  <c r="O1399" i="20"/>
  <c r="O1400" i="20"/>
  <c r="O1401" i="20"/>
  <c r="O1404" i="20"/>
  <c r="O1405" i="20"/>
  <c r="O1406" i="20"/>
  <c r="O1407" i="20"/>
  <c r="O1408" i="20"/>
  <c r="O1409" i="20"/>
  <c r="O1410" i="20"/>
  <c r="O1411" i="20"/>
  <c r="O1412" i="20"/>
  <c r="O1413" i="20"/>
  <c r="O1414" i="20"/>
  <c r="O1415" i="20"/>
  <c r="O1416" i="20"/>
  <c r="O1417" i="20"/>
  <c r="O1418" i="20"/>
  <c r="O1419" i="20"/>
  <c r="O1420" i="20"/>
  <c r="O1421" i="20"/>
  <c r="O1422" i="20"/>
  <c r="O1423" i="20"/>
  <c r="O1424" i="20"/>
  <c r="O1425" i="20"/>
  <c r="O1426" i="20"/>
  <c r="O1428" i="20"/>
  <c r="O1429" i="20"/>
  <c r="O1430" i="20"/>
  <c r="O1431" i="20"/>
  <c r="O1433" i="20"/>
  <c r="O1434" i="20"/>
  <c r="O1435" i="20"/>
  <c r="O1436" i="20"/>
  <c r="O1437" i="20"/>
  <c r="O1439" i="20"/>
  <c r="O1440" i="20"/>
  <c r="O1441" i="20"/>
  <c r="O1442" i="20"/>
  <c r="O1443" i="20"/>
  <c r="O1444" i="20"/>
  <c r="O1445" i="20"/>
  <c r="O1446" i="20"/>
  <c r="O1447" i="20"/>
  <c r="O1448" i="20"/>
  <c r="O1449" i="20"/>
  <c r="O1450" i="20"/>
  <c r="O1451" i="20"/>
  <c r="O1452" i="20"/>
  <c r="O1453" i="20"/>
  <c r="O1454" i="20"/>
  <c r="O1455" i="20"/>
  <c r="O1456" i="20"/>
  <c r="O1457" i="20"/>
  <c r="O1458" i="20"/>
  <c r="O1460" i="20"/>
  <c r="O1461" i="20"/>
  <c r="O1462" i="20"/>
  <c r="O1463" i="20"/>
  <c r="O1464" i="20"/>
  <c r="O1465" i="20"/>
  <c r="O1466" i="20"/>
  <c r="O1467" i="20"/>
  <c r="O1468" i="20"/>
  <c r="O1469" i="20"/>
  <c r="O1470" i="20"/>
  <c r="O1471" i="20"/>
  <c r="O1472" i="20"/>
  <c r="O1473" i="20"/>
  <c r="O1474" i="20"/>
  <c r="O1475" i="20"/>
  <c r="O1476" i="20"/>
  <c r="O1477" i="20"/>
  <c r="O1478" i="20"/>
  <c r="O1479" i="20"/>
  <c r="O1480" i="20"/>
  <c r="O1481" i="20"/>
  <c r="O1482" i="20"/>
  <c r="O1483" i="20"/>
  <c r="O1484" i="20"/>
  <c r="O1486" i="20"/>
  <c r="O1487" i="20"/>
  <c r="O1488" i="20"/>
  <c r="O1489" i="20"/>
  <c r="O1490" i="20"/>
  <c r="O1491" i="20"/>
  <c r="O1492" i="20"/>
  <c r="O1493" i="20"/>
  <c r="O1494" i="20"/>
  <c r="O1495" i="20"/>
  <c r="O1496" i="20"/>
  <c r="O1497" i="20"/>
  <c r="O1498" i="20"/>
  <c r="O1499" i="20"/>
  <c r="O1500" i="20"/>
  <c r="O1501" i="20"/>
  <c r="O1502" i="20"/>
  <c r="O1503" i="20"/>
  <c r="O1504" i="20"/>
  <c r="O1505" i="20"/>
  <c r="O1506" i="20"/>
  <c r="O1507" i="20"/>
  <c r="O1508" i="20"/>
  <c r="O1509" i="20"/>
  <c r="O1510" i="20"/>
  <c r="O1511" i="20"/>
  <c r="O1512" i="20"/>
  <c r="O1513" i="20"/>
  <c r="O1514" i="20"/>
  <c r="O1515" i="20"/>
  <c r="O1516" i="20"/>
  <c r="O1517" i="20"/>
  <c r="O1518" i="20"/>
  <c r="O1519" i="20"/>
  <c r="O1520" i="20"/>
  <c r="O1521" i="20"/>
  <c r="O1522" i="20"/>
  <c r="O1523" i="20"/>
  <c r="O1524" i="20"/>
  <c r="O1525" i="20"/>
  <c r="O1526" i="20"/>
  <c r="O1527" i="20"/>
  <c r="O1528" i="20"/>
  <c r="O1529" i="20"/>
  <c r="O1530" i="20"/>
  <c r="O1531" i="20"/>
  <c r="O1532" i="20"/>
  <c r="O1533" i="20"/>
  <c r="O1534" i="20"/>
  <c r="O1535" i="20"/>
  <c r="O1536" i="20"/>
  <c r="O1537" i="20"/>
  <c r="O1538" i="20"/>
  <c r="O1539" i="20"/>
  <c r="O1540" i="20"/>
  <c r="O1541" i="20"/>
  <c r="O1542" i="20"/>
  <c r="O1543" i="20"/>
  <c r="O1544" i="20"/>
  <c r="O1545" i="20"/>
  <c r="O1546" i="20"/>
  <c r="O1547" i="20"/>
  <c r="O1548" i="20"/>
  <c r="O1549" i="20"/>
  <c r="O1550" i="20"/>
  <c r="O1551" i="20"/>
  <c r="O1552" i="20"/>
  <c r="O1553" i="20"/>
  <c r="O1554" i="20"/>
  <c r="O1555" i="20"/>
  <c r="O1556" i="20"/>
  <c r="O1557" i="20"/>
  <c r="O1558" i="20"/>
  <c r="O1559" i="20"/>
  <c r="O1560" i="20"/>
  <c r="O1561" i="20"/>
  <c r="O1563" i="20"/>
  <c r="O1564" i="20"/>
  <c r="O1565" i="20"/>
  <c r="O1566" i="20"/>
  <c r="O1567" i="20"/>
  <c r="O1570" i="20"/>
  <c r="O1571" i="20"/>
  <c r="O1572" i="20"/>
  <c r="O1573" i="20"/>
  <c r="O1574" i="20"/>
  <c r="O1575" i="20"/>
  <c r="O1576" i="20"/>
  <c r="O1577" i="20"/>
  <c r="O1578" i="20"/>
  <c r="O1579" i="20"/>
  <c r="O1580" i="20"/>
  <c r="O1581" i="20"/>
  <c r="O1582" i="20"/>
  <c r="O1583" i="20"/>
  <c r="O1584" i="20"/>
  <c r="O1585" i="20"/>
  <c r="O1586" i="20"/>
  <c r="O1587" i="20"/>
  <c r="O1588" i="20"/>
  <c r="O1589" i="20"/>
  <c r="O1590" i="20"/>
  <c r="O1591" i="20"/>
  <c r="O1592" i="20"/>
  <c r="O1593" i="20"/>
  <c r="O1594" i="20"/>
  <c r="O1595" i="20"/>
  <c r="O1596" i="20"/>
  <c r="O1597" i="20"/>
  <c r="O1598" i="20"/>
  <c r="O1599" i="20"/>
  <c r="O1600" i="20"/>
  <c r="O1601" i="20"/>
  <c r="O1602" i="20"/>
  <c r="O1603" i="20"/>
  <c r="O1605" i="20"/>
  <c r="O1606" i="20"/>
  <c r="O1607" i="20"/>
  <c r="O1608" i="20"/>
  <c r="O1609" i="20"/>
  <c r="O1610" i="20"/>
  <c r="O1611" i="20"/>
  <c r="O1612" i="20"/>
  <c r="O1613" i="20"/>
  <c r="O1614" i="20"/>
  <c r="O1615" i="20"/>
  <c r="O1616" i="20"/>
  <c r="O1617" i="20"/>
  <c r="O1618" i="20"/>
  <c r="O1619" i="20"/>
  <c r="O1620" i="20"/>
  <c r="O1621" i="20"/>
  <c r="O1622" i="20"/>
  <c r="O1623" i="20"/>
  <c r="O1624" i="20"/>
  <c r="O1625" i="20"/>
  <c r="O1626" i="20"/>
  <c r="O1627" i="20"/>
  <c r="O1628" i="20"/>
  <c r="O1629" i="20"/>
  <c r="O1630" i="20"/>
  <c r="O1631" i="20"/>
  <c r="O1632" i="20"/>
  <c r="O1633" i="20"/>
  <c r="O1634" i="20"/>
  <c r="O1635" i="20"/>
  <c r="O1636" i="20"/>
  <c r="O1637" i="20"/>
  <c r="O1638" i="20"/>
  <c r="O1639" i="20"/>
  <c r="O1640" i="20"/>
  <c r="O1641" i="20"/>
  <c r="O1642" i="20"/>
  <c r="O1643" i="20"/>
  <c r="O1644" i="20"/>
  <c r="O1645" i="20"/>
  <c r="O1646" i="20"/>
  <c r="O1647" i="20"/>
  <c r="O1648" i="20"/>
  <c r="O1649" i="20"/>
  <c r="O1650" i="20"/>
  <c r="O1651" i="20"/>
  <c r="O1652" i="20"/>
  <c r="O1653" i="20"/>
  <c r="O1654" i="20"/>
  <c r="O1655" i="20"/>
  <c r="O1656" i="20"/>
  <c r="O1657" i="20"/>
  <c r="O1658" i="20"/>
  <c r="O1659" i="20"/>
  <c r="O1660" i="20"/>
  <c r="O1661" i="20"/>
  <c r="O1662" i="20"/>
  <c r="O1663" i="20"/>
  <c r="O1664" i="20"/>
  <c r="O1665" i="20"/>
  <c r="O1666" i="20"/>
  <c r="O1667" i="20"/>
  <c r="O1668" i="20"/>
  <c r="O1669" i="20"/>
  <c r="O1670" i="20"/>
  <c r="O1671" i="20"/>
  <c r="O1672" i="20"/>
  <c r="O1673" i="20"/>
  <c r="O1674" i="20"/>
  <c r="O1675" i="20"/>
  <c r="O1676" i="20"/>
  <c r="O1677" i="20"/>
  <c r="O1678" i="20"/>
  <c r="O1679" i="20"/>
  <c r="O1680" i="20"/>
  <c r="O1681" i="20"/>
  <c r="O1682" i="20"/>
  <c r="O1683" i="20"/>
  <c r="O1685" i="20"/>
  <c r="O1686" i="20"/>
  <c r="O1687" i="20"/>
  <c r="O1688" i="20"/>
  <c r="O1689" i="20"/>
  <c r="O1690" i="20"/>
  <c r="O1691" i="20"/>
  <c r="O1692" i="20"/>
  <c r="O1693" i="20"/>
  <c r="O1694" i="20"/>
  <c r="O1695" i="20"/>
  <c r="O1696" i="20"/>
  <c r="O1697" i="20"/>
  <c r="O1698" i="20"/>
  <c r="O1699" i="20"/>
  <c r="O1700" i="20"/>
  <c r="O1701" i="20"/>
  <c r="O1702" i="20"/>
  <c r="O1703" i="20"/>
  <c r="O1704" i="20"/>
  <c r="O1705" i="20"/>
  <c r="O1706" i="20"/>
  <c r="O1707" i="20"/>
  <c r="O1708" i="20"/>
  <c r="O1709" i="20"/>
  <c r="O1710" i="20"/>
  <c r="O1711" i="20"/>
  <c r="O1712" i="20"/>
  <c r="O1713" i="20"/>
  <c r="O1714" i="20"/>
  <c r="O1715" i="20"/>
  <c r="O1716" i="20"/>
  <c r="O1717" i="20"/>
  <c r="O1718" i="20"/>
  <c r="O1719" i="20"/>
  <c r="O1720" i="20"/>
  <c r="O1721" i="20"/>
  <c r="O1722" i="20"/>
  <c r="O1723" i="20"/>
  <c r="O1724" i="20"/>
  <c r="O1725" i="20"/>
  <c r="O1726" i="20"/>
  <c r="O1727" i="20"/>
  <c r="O1728" i="20"/>
  <c r="O1729" i="20"/>
  <c r="O1730" i="20"/>
  <c r="O1731" i="20"/>
  <c r="O1732" i="20"/>
  <c r="O1733" i="20"/>
  <c r="O1734" i="20"/>
  <c r="O1735" i="20"/>
  <c r="O1736" i="20"/>
  <c r="O1737" i="20"/>
  <c r="O1738" i="20"/>
  <c r="O1739" i="20"/>
  <c r="O1740" i="20"/>
  <c r="O1741" i="20"/>
  <c r="O1742" i="20"/>
  <c r="O1743" i="20"/>
  <c r="O1744" i="20"/>
  <c r="O1745" i="20"/>
  <c r="O1746" i="20"/>
  <c r="O1747" i="20"/>
  <c r="O1748" i="20"/>
  <c r="O1749" i="20"/>
  <c r="O1750" i="20"/>
  <c r="O1751" i="20"/>
  <c r="O1752" i="20"/>
  <c r="O1753" i="20"/>
  <c r="O1754" i="20"/>
  <c r="O1755" i="20"/>
  <c r="O1756" i="20"/>
  <c r="O1757" i="20"/>
  <c r="O1758" i="20"/>
  <c r="O1759" i="20"/>
  <c r="O1760" i="20"/>
  <c r="O1761" i="20"/>
  <c r="O1762" i="20"/>
  <c r="O1763" i="20"/>
  <c r="O1764" i="20"/>
  <c r="O1765" i="20"/>
  <c r="O1766" i="20"/>
  <c r="O1767" i="20"/>
  <c r="O1768" i="20"/>
  <c r="O1769" i="20"/>
  <c r="O1770" i="20"/>
  <c r="O1771" i="20"/>
  <c r="O1772" i="20"/>
  <c r="O1773" i="20"/>
  <c r="O1774" i="20"/>
  <c r="O1775" i="20"/>
  <c r="O1776" i="20"/>
  <c r="O1777" i="20"/>
  <c r="O1778" i="20"/>
  <c r="O1779" i="20"/>
  <c r="O1780" i="20"/>
  <c r="O1781" i="20"/>
  <c r="O1782" i="20"/>
  <c r="O1783" i="20"/>
  <c r="O1784" i="20"/>
  <c r="O1785" i="20"/>
  <c r="O1786" i="20"/>
  <c r="O1787" i="20"/>
  <c r="O1788" i="20"/>
  <c r="O1789" i="20"/>
  <c r="O1790" i="20"/>
  <c r="O1791" i="20"/>
  <c r="O1792" i="20"/>
  <c r="O1793" i="20"/>
  <c r="O1794" i="20"/>
  <c r="O1795" i="20"/>
  <c r="O1796" i="20"/>
  <c r="O1797" i="20"/>
  <c r="O1798" i="20"/>
  <c r="O1799" i="20"/>
  <c r="O1800" i="20"/>
  <c r="O1801" i="20"/>
  <c r="O1802" i="20"/>
  <c r="O1803" i="20"/>
  <c r="O1804" i="20"/>
  <c r="O1805" i="20"/>
  <c r="O1806" i="20"/>
  <c r="O1807" i="20"/>
  <c r="O1808" i="20"/>
  <c r="O1811" i="20"/>
  <c r="O1812" i="20"/>
  <c r="O1814" i="20"/>
  <c r="O1815" i="20"/>
  <c r="O1816" i="20"/>
  <c r="O1817" i="20"/>
  <c r="O1818" i="20"/>
  <c r="O1819" i="20"/>
  <c r="O1820" i="20"/>
  <c r="O1821" i="20"/>
  <c r="O1822" i="20"/>
  <c r="O1826" i="20"/>
  <c r="O1828" i="20"/>
  <c r="O1830" i="20"/>
  <c r="O1832" i="20"/>
  <c r="O1835" i="20"/>
  <c r="O1836" i="20"/>
  <c r="O1837" i="20"/>
  <c r="O1838" i="20"/>
  <c r="O1839" i="20"/>
  <c r="O1840" i="20"/>
  <c r="O1841" i="20"/>
  <c r="O1842" i="20"/>
  <c r="O1843" i="20"/>
  <c r="O1845" i="20"/>
  <c r="O1847" i="20"/>
  <c r="O1848" i="20"/>
  <c r="O1849" i="20"/>
  <c r="O1851" i="20"/>
  <c r="O1852" i="20"/>
  <c r="O1853" i="20"/>
  <c r="O1854" i="20"/>
  <c r="O1855" i="20"/>
  <c r="O1856" i="20"/>
  <c r="O1857" i="20"/>
  <c r="O1858" i="20"/>
  <c r="O1860" i="20"/>
  <c r="O1861" i="20"/>
  <c r="O1862" i="20"/>
  <c r="O1863" i="20"/>
  <c r="O1864" i="20"/>
  <c r="O1865" i="20"/>
  <c r="O1866" i="20"/>
  <c r="O1867" i="20"/>
  <c r="O1868" i="20"/>
  <c r="O1869" i="20"/>
  <c r="O1870" i="20"/>
  <c r="O1871" i="20"/>
  <c r="O1873" i="20"/>
  <c r="O489" i="20"/>
  <c r="S489" i="20"/>
  <c r="O464" i="20"/>
  <c r="O465" i="20"/>
  <c r="O466" i="20"/>
  <c r="O467" i="20"/>
  <c r="O468" i="20"/>
  <c r="O469" i="20"/>
  <c r="O470" i="20"/>
  <c r="O471" i="20"/>
  <c r="O472" i="20"/>
  <c r="O473" i="20"/>
  <c r="O474" i="20"/>
  <c r="O475" i="20"/>
  <c r="O476" i="20"/>
  <c r="O477" i="20"/>
  <c r="O478" i="20"/>
  <c r="O479" i="20"/>
  <c r="O480" i="20"/>
  <c r="O481" i="20"/>
  <c r="O482" i="20"/>
  <c r="O483" i="20"/>
  <c r="O484" i="20"/>
  <c r="O485" i="20"/>
  <c r="O486" i="20"/>
  <c r="O487" i="20"/>
  <c r="O488" i="20"/>
  <c r="S464" i="20"/>
  <c r="S465" i="20"/>
  <c r="S466" i="20"/>
  <c r="S467" i="20"/>
  <c r="S468" i="20"/>
  <c r="S469" i="20"/>
  <c r="S470" i="20"/>
  <c r="S471" i="20"/>
  <c r="S472" i="20"/>
  <c r="S473" i="20"/>
  <c r="S474" i="20"/>
  <c r="S475" i="20"/>
  <c r="S476" i="20"/>
  <c r="S477" i="20"/>
  <c r="S478" i="20"/>
  <c r="S479" i="20"/>
  <c r="S480" i="20"/>
  <c r="S481" i="20"/>
  <c r="S482" i="20"/>
  <c r="S483" i="20"/>
  <c r="S484" i="20"/>
  <c r="S485" i="20"/>
  <c r="S486" i="20"/>
  <c r="S487" i="20"/>
  <c r="S488" i="20"/>
  <c r="S455" i="20"/>
  <c r="O455" i="20"/>
  <c r="O433" i="20"/>
  <c r="O434" i="20"/>
  <c r="O435" i="20"/>
  <c r="O436" i="20"/>
  <c r="O437" i="20"/>
  <c r="O438" i="20"/>
  <c r="O439" i="20"/>
  <c r="O440" i="20"/>
  <c r="O441" i="20"/>
  <c r="O442" i="20"/>
  <c r="O443" i="20"/>
  <c r="O444" i="20"/>
  <c r="O445" i="20"/>
  <c r="O446" i="20"/>
  <c r="O447" i="20"/>
  <c r="O448" i="20"/>
  <c r="O449" i="20"/>
  <c r="O450" i="20"/>
  <c r="O451" i="20"/>
  <c r="O452" i="20"/>
  <c r="O453" i="20"/>
  <c r="O454" i="20"/>
  <c r="O456" i="20"/>
  <c r="O457" i="20"/>
  <c r="O458" i="20"/>
  <c r="O459" i="20"/>
  <c r="O460" i="20"/>
  <c r="O461" i="20"/>
  <c r="O462" i="20"/>
  <c r="O463" i="20"/>
  <c r="S436" i="20"/>
  <c r="S437" i="20"/>
  <c r="S438" i="20"/>
  <c r="S439" i="20"/>
  <c r="S440" i="20"/>
  <c r="S441" i="20"/>
  <c r="S442" i="20"/>
  <c r="S443" i="20"/>
  <c r="S444" i="20"/>
  <c r="S445" i="20"/>
  <c r="S446" i="20"/>
  <c r="S447" i="20"/>
  <c r="S448" i="20"/>
  <c r="S449" i="20"/>
  <c r="S450" i="20"/>
  <c r="S451" i="20"/>
  <c r="S452" i="20"/>
  <c r="S453" i="20"/>
  <c r="S454" i="20"/>
  <c r="S456" i="20"/>
  <c r="S457" i="20"/>
  <c r="S458" i="20"/>
  <c r="S459" i="20"/>
  <c r="S460" i="20"/>
  <c r="S461" i="20"/>
  <c r="S462" i="20"/>
  <c r="S463" i="20"/>
  <c r="O407" i="20"/>
  <c r="O408" i="20"/>
  <c r="O409" i="20"/>
  <c r="O410" i="20"/>
  <c r="O411" i="20"/>
  <c r="O412" i="20"/>
  <c r="O413" i="20"/>
  <c r="O414" i="20"/>
  <c r="O415" i="20"/>
  <c r="O416" i="20"/>
  <c r="O417" i="20"/>
  <c r="O418" i="20"/>
  <c r="O419" i="20"/>
  <c r="O420" i="20"/>
  <c r="O421" i="20"/>
  <c r="O422" i="20"/>
  <c r="O423" i="20"/>
  <c r="O424" i="20"/>
  <c r="O425" i="20"/>
  <c r="O426" i="20"/>
  <c r="O427" i="20"/>
  <c r="O428" i="20"/>
  <c r="O429" i="20"/>
  <c r="O430" i="20"/>
  <c r="O431" i="20"/>
  <c r="O432" i="20"/>
  <c r="S407" i="20"/>
  <c r="S408" i="20"/>
  <c r="S409" i="20"/>
  <c r="S410" i="20"/>
  <c r="S411" i="20"/>
  <c r="S412" i="20"/>
  <c r="S413" i="20"/>
  <c r="S414" i="20"/>
  <c r="S415" i="20"/>
  <c r="S416" i="20"/>
  <c r="S417" i="20"/>
  <c r="S418" i="20"/>
  <c r="S419" i="20"/>
  <c r="S420" i="20"/>
  <c r="S421" i="20"/>
  <c r="S422" i="20"/>
  <c r="S423" i="20"/>
  <c r="S424" i="20"/>
  <c r="S425" i="20"/>
  <c r="S426" i="20"/>
  <c r="S427" i="20"/>
  <c r="S428" i="20"/>
  <c r="S429" i="20"/>
  <c r="S430" i="20"/>
  <c r="S431" i="20"/>
  <c r="S432" i="20"/>
  <c r="O392" i="20"/>
  <c r="O393" i="20"/>
  <c r="O394" i="20"/>
  <c r="O395" i="20"/>
  <c r="O396" i="20"/>
  <c r="O397" i="20"/>
  <c r="O398" i="20"/>
  <c r="O399" i="20"/>
  <c r="O400" i="20"/>
  <c r="O401" i="20"/>
  <c r="O402" i="20"/>
  <c r="O403" i="20"/>
  <c r="O404" i="20"/>
  <c r="O405" i="20"/>
  <c r="O406" i="20"/>
  <c r="S392" i="20"/>
  <c r="S393" i="20"/>
  <c r="S394" i="20"/>
  <c r="S395" i="20"/>
  <c r="S396" i="20"/>
  <c r="S397" i="20"/>
  <c r="S398" i="20"/>
  <c r="S399" i="20"/>
  <c r="S400" i="20"/>
  <c r="S401" i="20"/>
  <c r="S402" i="20"/>
  <c r="S403" i="20"/>
  <c r="S404" i="20"/>
  <c r="S405" i="20"/>
  <c r="S406" i="20"/>
  <c r="S308" i="20"/>
  <c r="S309" i="20"/>
  <c r="S310" i="20"/>
  <c r="S311" i="20"/>
  <c r="S312" i="20"/>
  <c r="S313" i="20"/>
  <c r="S314" i="20"/>
  <c r="S315" i="20"/>
  <c r="S316" i="20"/>
  <c r="S317" i="20"/>
  <c r="S318" i="20"/>
  <c r="S319" i="20"/>
  <c r="S320" i="20"/>
  <c r="S321" i="20"/>
  <c r="S322" i="20"/>
  <c r="S324" i="20"/>
  <c r="S325" i="20"/>
  <c r="S326" i="20"/>
  <c r="S327" i="20"/>
  <c r="S328" i="20"/>
  <c r="S329" i="20"/>
  <c r="S330" i="20"/>
  <c r="S331" i="20"/>
  <c r="S332" i="20"/>
  <c r="S333" i="20"/>
  <c r="S334" i="20"/>
  <c r="S335" i="20"/>
  <c r="S336" i="20"/>
  <c r="S337" i="20"/>
  <c r="S338" i="20"/>
  <c r="S339" i="20"/>
  <c r="S340" i="20"/>
  <c r="S341" i="20"/>
  <c r="S342" i="20"/>
  <c r="S343" i="20"/>
  <c r="S344" i="20"/>
  <c r="S345" i="20"/>
  <c r="S346" i="20"/>
  <c r="S347" i="20"/>
  <c r="S348" i="20"/>
  <c r="S349" i="20"/>
  <c r="S350" i="20"/>
  <c r="S351" i="20"/>
  <c r="S352" i="20"/>
  <c r="S353" i="20"/>
  <c r="S354" i="20"/>
  <c r="S355" i="20"/>
  <c r="S356" i="20"/>
  <c r="S357" i="20"/>
  <c r="S358" i="20"/>
  <c r="S359" i="20"/>
  <c r="S360" i="20"/>
  <c r="S361" i="20"/>
  <c r="S362" i="20"/>
  <c r="S363" i="20"/>
  <c r="S364" i="20"/>
  <c r="S365" i="20"/>
  <c r="S366" i="20"/>
  <c r="S367" i="20"/>
  <c r="S368" i="20"/>
  <c r="S369" i="20"/>
  <c r="S370" i="20"/>
  <c r="S371" i="20"/>
  <c r="S372" i="20"/>
  <c r="S373" i="20"/>
  <c r="S374" i="20"/>
  <c r="S375" i="20"/>
  <c r="S376" i="20"/>
  <c r="S377" i="20"/>
  <c r="S378" i="20"/>
  <c r="S379" i="20"/>
  <c r="S380" i="20"/>
  <c r="S381" i="20"/>
  <c r="S382" i="20"/>
  <c r="S383" i="20"/>
  <c r="S384" i="20"/>
  <c r="S385" i="20"/>
  <c r="S386" i="20"/>
  <c r="S387" i="20"/>
  <c r="S388" i="20"/>
  <c r="S389" i="20"/>
  <c r="S390" i="20"/>
  <c r="O310" i="20"/>
  <c r="O311" i="20"/>
  <c r="O312" i="20"/>
  <c r="O313" i="20"/>
  <c r="O314" i="20"/>
  <c r="O315" i="20"/>
  <c r="O316" i="20"/>
  <c r="O317" i="20"/>
  <c r="O318" i="20"/>
  <c r="O319" i="20"/>
  <c r="O320" i="20"/>
  <c r="O321" i="20"/>
  <c r="O322" i="20"/>
  <c r="O323" i="20"/>
  <c r="O324" i="20"/>
  <c r="O325" i="20"/>
  <c r="O326" i="20"/>
  <c r="O327" i="20"/>
  <c r="O328" i="20"/>
  <c r="O329" i="20"/>
  <c r="O330" i="20"/>
  <c r="O331" i="20"/>
  <c r="O332" i="20"/>
  <c r="O333" i="20"/>
  <c r="O334" i="20"/>
  <c r="O335" i="20"/>
  <c r="O336" i="20"/>
  <c r="O337" i="20"/>
  <c r="O338" i="20"/>
  <c r="O339" i="20"/>
  <c r="O340" i="20"/>
  <c r="O341" i="20"/>
  <c r="O342" i="20"/>
  <c r="O343" i="20"/>
  <c r="O344" i="20"/>
  <c r="O345" i="20"/>
  <c r="O346" i="20"/>
  <c r="O347" i="20"/>
  <c r="O348" i="20"/>
  <c r="O349" i="20"/>
  <c r="O350" i="20"/>
  <c r="O351" i="20"/>
  <c r="O352" i="20"/>
  <c r="O353" i="20"/>
  <c r="O354" i="20"/>
  <c r="O355" i="20"/>
  <c r="O356" i="20"/>
  <c r="O357" i="20"/>
  <c r="O358" i="20"/>
  <c r="O359" i="20"/>
  <c r="O360" i="20"/>
  <c r="O361" i="20"/>
  <c r="O362" i="20"/>
  <c r="O363" i="20"/>
  <c r="O364" i="20"/>
  <c r="O365" i="20"/>
  <c r="O366" i="20"/>
  <c r="O367" i="20"/>
  <c r="O368" i="20"/>
  <c r="O369" i="20"/>
  <c r="O370" i="20"/>
  <c r="O371" i="20"/>
  <c r="O372" i="20"/>
  <c r="O373" i="20"/>
  <c r="O374" i="20"/>
  <c r="O375" i="20"/>
  <c r="O376" i="20"/>
  <c r="O377" i="20"/>
  <c r="O378" i="20"/>
  <c r="O379" i="20"/>
  <c r="O380" i="20"/>
  <c r="O381" i="20"/>
  <c r="O382" i="20"/>
  <c r="O383" i="20"/>
  <c r="O384" i="20"/>
  <c r="O385" i="20"/>
  <c r="O386" i="20"/>
  <c r="O387" i="20"/>
  <c r="O388" i="20"/>
  <c r="O389" i="20"/>
  <c r="O390" i="20"/>
  <c r="S231" i="20"/>
  <c r="S232" i="20"/>
  <c r="S233" i="20"/>
  <c r="S234" i="20"/>
  <c r="S235" i="20"/>
  <c r="S236" i="20"/>
  <c r="S237" i="20"/>
  <c r="S238" i="20"/>
  <c r="S239" i="20"/>
  <c r="S240" i="20"/>
  <c r="S241" i="20"/>
  <c r="S242" i="20"/>
  <c r="S243" i="20"/>
  <c r="S244" i="20"/>
  <c r="S245" i="20"/>
  <c r="S246" i="20"/>
  <c r="S247" i="20"/>
  <c r="S248" i="20"/>
  <c r="S249" i="20"/>
  <c r="S250" i="20"/>
  <c r="S251" i="20"/>
  <c r="S252" i="20"/>
  <c r="S253" i="20"/>
  <c r="S254" i="20"/>
  <c r="S255" i="20"/>
  <c r="S256" i="20"/>
  <c r="S257" i="20"/>
  <c r="S258" i="20"/>
  <c r="S259" i="20"/>
  <c r="S260" i="20"/>
  <c r="S261" i="20"/>
  <c r="S262" i="20"/>
  <c r="S263" i="20"/>
  <c r="S264" i="20"/>
  <c r="S265" i="20"/>
  <c r="S266" i="20"/>
  <c r="S267" i="20"/>
  <c r="S268" i="20"/>
  <c r="S269" i="20"/>
  <c r="S270" i="20"/>
  <c r="S271" i="20"/>
  <c r="S272" i="20"/>
  <c r="S273" i="20"/>
  <c r="S274" i="20"/>
  <c r="S275" i="20"/>
  <c r="S276" i="20"/>
  <c r="S277" i="20"/>
  <c r="S278" i="20"/>
  <c r="S279" i="20"/>
  <c r="S280" i="20"/>
  <c r="S281" i="20"/>
  <c r="S282" i="20"/>
  <c r="S283" i="20"/>
  <c r="S284" i="20"/>
  <c r="S285" i="20"/>
  <c r="S286" i="20"/>
  <c r="S287" i="20"/>
  <c r="S288" i="20"/>
  <c r="S289" i="20"/>
  <c r="S290" i="20"/>
  <c r="S291" i="20"/>
  <c r="S292" i="20"/>
  <c r="S293" i="20"/>
  <c r="S294" i="20"/>
  <c r="S295" i="20"/>
  <c r="S296" i="20"/>
  <c r="S297" i="20"/>
  <c r="S298" i="20"/>
  <c r="S299" i="20"/>
  <c r="S300" i="20"/>
  <c r="S301" i="20"/>
  <c r="S302" i="20"/>
  <c r="S303" i="20"/>
  <c r="S304" i="20"/>
  <c r="S305" i="20"/>
  <c r="S306" i="20"/>
  <c r="S307" i="20"/>
  <c r="O231" i="20"/>
  <c r="O232" i="20"/>
  <c r="O233" i="20"/>
  <c r="O234" i="20"/>
  <c r="O235" i="20"/>
  <c r="O236" i="20"/>
  <c r="O237" i="20"/>
  <c r="O238" i="20"/>
  <c r="O239" i="20"/>
  <c r="O240" i="20"/>
  <c r="O241" i="20"/>
  <c r="O242" i="20"/>
  <c r="O243" i="20"/>
  <c r="O244" i="20"/>
  <c r="O245" i="20"/>
  <c r="O246" i="20"/>
  <c r="O247" i="20"/>
  <c r="O248" i="20"/>
  <c r="O249" i="20"/>
  <c r="O250" i="20"/>
  <c r="O251" i="20"/>
  <c r="O252" i="20"/>
  <c r="O253" i="20"/>
  <c r="O254" i="20"/>
  <c r="O255" i="20"/>
  <c r="O256" i="20"/>
  <c r="O257" i="20"/>
  <c r="O258" i="20"/>
  <c r="O259" i="20"/>
  <c r="O260" i="20"/>
  <c r="O261" i="20"/>
  <c r="O262" i="20"/>
  <c r="O263" i="20"/>
  <c r="O264" i="20"/>
  <c r="O265" i="20"/>
  <c r="O266" i="20"/>
  <c r="O267" i="20"/>
  <c r="O268" i="20"/>
  <c r="O269" i="20"/>
  <c r="O270" i="20"/>
  <c r="O271" i="20"/>
  <c r="O272" i="20"/>
  <c r="O273" i="20"/>
  <c r="O274" i="20"/>
  <c r="O275" i="20"/>
  <c r="O276" i="20"/>
  <c r="O277" i="20"/>
  <c r="O278" i="20"/>
  <c r="O279" i="20"/>
  <c r="O280" i="20"/>
  <c r="O281" i="20"/>
  <c r="O282" i="20"/>
  <c r="O283" i="20"/>
  <c r="O284" i="20"/>
  <c r="O285" i="20"/>
  <c r="O286" i="20"/>
  <c r="O287" i="20"/>
  <c r="O288" i="20"/>
  <c r="O289" i="20"/>
  <c r="O290" i="20"/>
  <c r="O291" i="20"/>
  <c r="O292" i="20"/>
  <c r="O293" i="20"/>
  <c r="O294" i="20"/>
  <c r="O295" i="20"/>
  <c r="O296" i="20"/>
  <c r="O297" i="20"/>
  <c r="O298" i="20"/>
  <c r="O299" i="20"/>
  <c r="O300" i="20"/>
  <c r="O301" i="20"/>
  <c r="O302" i="20"/>
  <c r="O303" i="20"/>
  <c r="O304" i="20"/>
  <c r="O305" i="20"/>
  <c r="O306" i="20"/>
  <c r="O307" i="20"/>
  <c r="S208" i="20"/>
  <c r="S209" i="20"/>
  <c r="S210" i="20"/>
  <c r="S211" i="20"/>
  <c r="S212" i="20"/>
  <c r="S213" i="20"/>
  <c r="S214" i="20"/>
  <c r="S215" i="20"/>
  <c r="S216" i="20"/>
  <c r="S217" i="20"/>
  <c r="S218" i="20"/>
  <c r="S219" i="20"/>
  <c r="S220" i="20"/>
  <c r="S221" i="20"/>
  <c r="S222" i="20"/>
  <c r="S223" i="20"/>
  <c r="S224" i="20"/>
  <c r="S225" i="20"/>
  <c r="S226" i="20"/>
  <c r="S227" i="20"/>
  <c r="S228" i="20"/>
  <c r="S229" i="20"/>
  <c r="O208" i="20"/>
  <c r="O209" i="20"/>
  <c r="O210" i="20"/>
  <c r="O211" i="20"/>
  <c r="O212" i="20"/>
  <c r="O213" i="20"/>
  <c r="O214" i="20"/>
  <c r="O215" i="20"/>
  <c r="O216" i="20"/>
  <c r="O217" i="20"/>
  <c r="O218" i="20"/>
  <c r="O219" i="20"/>
  <c r="O220" i="20"/>
  <c r="O221" i="20"/>
  <c r="O222" i="20"/>
  <c r="O223" i="20"/>
  <c r="O224" i="20"/>
  <c r="O225" i="20"/>
  <c r="O226" i="20"/>
  <c r="O227" i="20"/>
  <c r="O228" i="20"/>
  <c r="O229" i="20"/>
  <c r="S169" i="20"/>
  <c r="S170" i="20"/>
  <c r="S171" i="20"/>
  <c r="S172" i="20"/>
  <c r="S173" i="20"/>
  <c r="S174" i="20"/>
  <c r="S175" i="20"/>
  <c r="S176" i="20"/>
  <c r="S177" i="20"/>
  <c r="S178" i="20"/>
  <c r="S179" i="20"/>
  <c r="S180" i="20"/>
  <c r="S181" i="20"/>
  <c r="S182" i="20"/>
  <c r="S183" i="20"/>
  <c r="S184" i="20"/>
  <c r="S185" i="20"/>
  <c r="S186" i="20"/>
  <c r="S187" i="20"/>
  <c r="S188" i="20"/>
  <c r="S189" i="20"/>
  <c r="S190" i="20"/>
  <c r="S191" i="20"/>
  <c r="S192" i="20"/>
  <c r="S193" i="20"/>
  <c r="S194" i="20"/>
  <c r="S195" i="20"/>
  <c r="S196" i="20"/>
  <c r="S197" i="20"/>
  <c r="S198" i="20"/>
  <c r="S199" i="20"/>
  <c r="S200" i="20"/>
  <c r="S201" i="20"/>
  <c r="S202" i="20"/>
  <c r="S203" i="20"/>
  <c r="S204" i="20"/>
  <c r="S205" i="20"/>
  <c r="S206" i="20"/>
  <c r="O204" i="20"/>
  <c r="O205" i="20"/>
  <c r="O206" i="20"/>
  <c r="O202" i="20"/>
  <c r="O203" i="20"/>
  <c r="O169" i="20"/>
  <c r="O170" i="20"/>
  <c r="O171" i="20"/>
  <c r="O172" i="20"/>
  <c r="O173" i="20"/>
  <c r="O174" i="20"/>
  <c r="O175" i="20"/>
  <c r="O176" i="20"/>
  <c r="O177" i="20"/>
  <c r="O178" i="20"/>
  <c r="O179" i="20"/>
  <c r="O180" i="20"/>
  <c r="O181" i="20"/>
  <c r="O182" i="20"/>
  <c r="O183" i="20"/>
  <c r="O184" i="20"/>
  <c r="O185" i="20"/>
  <c r="O186" i="20"/>
  <c r="O187" i="20"/>
  <c r="O188" i="20"/>
  <c r="O189" i="20"/>
  <c r="O190" i="20"/>
  <c r="O191" i="20"/>
  <c r="O192" i="20"/>
  <c r="O193" i="20"/>
  <c r="O194" i="20"/>
  <c r="O195" i="20"/>
  <c r="O196" i="20"/>
  <c r="O197" i="20"/>
  <c r="O198" i="20"/>
  <c r="O199" i="20"/>
  <c r="O200" i="20"/>
  <c r="O201" i="20"/>
  <c r="S131" i="20"/>
  <c r="S132" i="20"/>
  <c r="S133" i="20"/>
  <c r="S134" i="20"/>
  <c r="S135" i="20"/>
  <c r="S136" i="20"/>
  <c r="S137" i="20"/>
  <c r="S138" i="20"/>
  <c r="S139" i="20"/>
  <c r="S140" i="20"/>
  <c r="S141" i="20"/>
  <c r="S142" i="20"/>
  <c r="S143" i="20"/>
  <c r="S144" i="20"/>
  <c r="S145" i="20"/>
  <c r="S146" i="20"/>
  <c r="S147" i="20"/>
  <c r="S148" i="20"/>
  <c r="S149" i="20"/>
  <c r="S150" i="20"/>
  <c r="S151" i="20"/>
  <c r="S152" i="20"/>
  <c r="S153" i="20"/>
  <c r="S154" i="20"/>
  <c r="S155" i="20"/>
  <c r="S156" i="20"/>
  <c r="S157" i="20"/>
  <c r="S158" i="20"/>
  <c r="S159" i="20"/>
  <c r="S160" i="20"/>
  <c r="S161" i="20"/>
  <c r="S162" i="20"/>
  <c r="S163" i="20"/>
  <c r="S164" i="20"/>
  <c r="S165" i="20"/>
  <c r="S166" i="20"/>
  <c r="S167" i="20"/>
  <c r="S168" i="20"/>
  <c r="O131" i="20"/>
  <c r="O132" i="20"/>
  <c r="O133" i="20"/>
  <c r="O134" i="20"/>
  <c r="O135" i="20"/>
  <c r="O136" i="20"/>
  <c r="O137" i="20"/>
  <c r="O138" i="20"/>
  <c r="O139" i="20"/>
  <c r="O140" i="20"/>
  <c r="O141" i="20"/>
  <c r="O142" i="20"/>
  <c r="O143" i="20"/>
  <c r="O144" i="20"/>
  <c r="O145" i="20"/>
  <c r="O146" i="20"/>
  <c r="O147" i="20"/>
  <c r="O148" i="20"/>
  <c r="O149" i="20"/>
  <c r="O150" i="20"/>
  <c r="O151" i="20"/>
  <c r="O152" i="20"/>
  <c r="O153" i="20"/>
  <c r="O154" i="20"/>
  <c r="O155" i="20"/>
  <c r="O156" i="20"/>
  <c r="O157" i="20"/>
  <c r="O158" i="20"/>
  <c r="O159" i="20"/>
  <c r="O160" i="20"/>
  <c r="O161" i="20"/>
  <c r="O162" i="20"/>
  <c r="O163" i="20"/>
  <c r="O164" i="20"/>
  <c r="O165" i="20"/>
  <c r="O166" i="20"/>
  <c r="O167" i="20"/>
  <c r="O168" i="20"/>
  <c r="T1433" i="20" l="1"/>
  <c r="T1434" i="20"/>
  <c r="T1435" i="20"/>
  <c r="T1436" i="20"/>
  <c r="T1437" i="20"/>
  <c r="T1685" i="20"/>
  <c r="T1686" i="20"/>
  <c r="T1687" i="20"/>
  <c r="T1688" i="20"/>
  <c r="T1689" i="20"/>
  <c r="T1690" i="20"/>
  <c r="T1691" i="20"/>
  <c r="T1692" i="20"/>
  <c r="T1693" i="20"/>
  <c r="T1694" i="20"/>
  <c r="T1695" i="20"/>
  <c r="T1696" i="20"/>
  <c r="T1697" i="20"/>
  <c r="T1698" i="20"/>
  <c r="T1699" i="20"/>
  <c r="T1700" i="20"/>
  <c r="T1701" i="20"/>
  <c r="T1702" i="20"/>
  <c r="T1703" i="20"/>
  <c r="T1704" i="20"/>
  <c r="T1705" i="20"/>
  <c r="T1706" i="20"/>
  <c r="T1707" i="20"/>
  <c r="T1708" i="20"/>
  <c r="T1709" i="20"/>
  <c r="T1710" i="20"/>
  <c r="T1711" i="20"/>
  <c r="T1712" i="20"/>
  <c r="T1713" i="20"/>
  <c r="T1714" i="20"/>
  <c r="T1715" i="20"/>
  <c r="T1716" i="20"/>
  <c r="T1717" i="20"/>
  <c r="T1718" i="20"/>
  <c r="T1719" i="20"/>
  <c r="T1720" i="20"/>
  <c r="T1721" i="20"/>
  <c r="T1722" i="20"/>
  <c r="T1723" i="20"/>
  <c r="T1724" i="20"/>
  <c r="T1725" i="20"/>
  <c r="T1726" i="20"/>
  <c r="T1727" i="20"/>
  <c r="T945" i="20"/>
  <c r="T946" i="20"/>
  <c r="T947" i="20"/>
  <c r="T948" i="20"/>
  <c r="T949" i="20"/>
  <c r="T950" i="20"/>
  <c r="T951" i="20"/>
  <c r="T952" i="20"/>
  <c r="T953" i="20"/>
  <c r="T954" i="20"/>
  <c r="T955" i="20"/>
  <c r="T956" i="20"/>
  <c r="T957" i="20"/>
  <c r="T958" i="20"/>
  <c r="T959" i="20"/>
  <c r="T960" i="20"/>
  <c r="T961" i="20"/>
  <c r="T962" i="20"/>
  <c r="T963" i="20"/>
  <c r="T964" i="20"/>
  <c r="T965" i="20"/>
  <c r="T966" i="20"/>
  <c r="T967" i="20"/>
  <c r="T968" i="20"/>
  <c r="T969" i="20"/>
  <c r="T970" i="20"/>
  <c r="T971" i="20"/>
  <c r="T972" i="20"/>
  <c r="T973" i="20"/>
  <c r="T974" i="20"/>
  <c r="T975" i="20"/>
  <c r="T976" i="20"/>
  <c r="T977" i="20"/>
  <c r="T978" i="20"/>
  <c r="T979" i="20"/>
  <c r="T980" i="20"/>
  <c r="T981" i="20"/>
  <c r="T982" i="20"/>
  <c r="T983" i="20"/>
  <c r="T984" i="20"/>
  <c r="T985" i="20"/>
  <c r="T986" i="20"/>
  <c r="T987" i="20"/>
  <c r="T988" i="20"/>
  <c r="T989" i="20"/>
  <c r="T990" i="20"/>
  <c r="T991" i="20"/>
  <c r="T992" i="20"/>
  <c r="T993" i="20"/>
  <c r="T994" i="20"/>
  <c r="T995" i="20"/>
  <c r="T996" i="20"/>
  <c r="T997" i="20"/>
  <c r="T998" i="20"/>
  <c r="T999" i="20"/>
  <c r="T1000" i="20"/>
  <c r="T1001" i="20"/>
  <c r="T1002" i="20"/>
  <c r="T1003" i="20"/>
  <c r="T1004" i="20"/>
  <c r="T1005" i="20"/>
  <c r="T1006" i="20"/>
  <c r="T1007" i="20"/>
  <c r="T1008" i="20"/>
  <c r="T1009" i="20"/>
  <c r="T1010" i="20"/>
  <c r="T1011" i="20"/>
  <c r="T1012" i="20"/>
  <c r="T1013" i="20"/>
  <c r="T1014" i="20"/>
  <c r="T1015" i="20"/>
  <c r="T1016" i="20"/>
  <c r="T1017" i="20"/>
  <c r="T1018" i="20"/>
  <c r="T1019" i="20"/>
  <c r="T1020" i="20"/>
  <c r="T1021" i="20"/>
  <c r="T1022" i="20"/>
  <c r="T1023" i="20"/>
  <c r="T1024" i="20"/>
  <c r="T1025" i="20"/>
  <c r="T1026" i="20"/>
  <c r="T1027" i="20"/>
  <c r="T1028" i="20"/>
  <c r="T1029" i="20"/>
  <c r="T1030" i="20"/>
  <c r="T1031" i="20"/>
  <c r="T1032" i="20"/>
  <c r="T1033" i="20"/>
  <c r="T1034" i="20"/>
  <c r="T1035" i="20"/>
  <c r="T1036" i="20"/>
  <c r="T1037" i="20"/>
  <c r="T1038" i="20"/>
  <c r="T1039" i="20"/>
  <c r="T1040" i="20"/>
  <c r="T1041" i="20"/>
  <c r="T1042" i="20"/>
  <c r="T1043" i="20"/>
  <c r="T1044" i="20"/>
  <c r="T1045" i="20"/>
  <c r="T1046" i="20"/>
  <c r="T1047" i="20"/>
  <c r="T1048" i="20"/>
  <c r="T1049" i="20"/>
  <c r="T1050" i="20"/>
  <c r="T1051" i="20"/>
  <c r="T1052" i="20"/>
  <c r="T1053" i="20"/>
  <c r="T1054" i="20"/>
  <c r="T1055" i="20"/>
  <c r="T1056" i="20"/>
  <c r="T1057" i="20"/>
  <c r="T1058" i="20"/>
  <c r="T1059" i="20"/>
  <c r="T1060" i="20"/>
  <c r="T1061" i="20"/>
  <c r="T1062" i="20"/>
  <c r="T1063" i="20"/>
  <c r="T1064" i="20"/>
  <c r="T1065" i="20"/>
  <c r="T1066" i="20"/>
  <c r="T1067" i="20"/>
  <c r="T1068" i="20"/>
  <c r="T1069" i="20"/>
  <c r="T1070" i="20"/>
  <c r="T1071" i="20"/>
  <c r="T1072" i="20"/>
  <c r="T1073" i="20"/>
  <c r="T1074" i="20"/>
  <c r="T1075" i="20"/>
  <c r="T1076" i="20"/>
  <c r="T1077" i="20"/>
  <c r="T1078" i="20"/>
  <c r="T1079" i="20"/>
  <c r="T1080" i="20"/>
  <c r="T1081" i="20"/>
  <c r="T1082" i="20"/>
  <c r="T1083" i="20"/>
  <c r="T1084" i="20"/>
  <c r="T1085" i="20"/>
  <c r="T1086" i="20"/>
  <c r="T1087" i="20"/>
  <c r="T1088" i="20"/>
  <c r="T1089" i="20"/>
  <c r="T1090" i="20"/>
  <c r="T1091" i="20"/>
  <c r="T1092" i="20"/>
  <c r="T1093" i="20"/>
  <c r="T1094" i="20"/>
  <c r="T1095" i="20"/>
  <c r="T1096" i="20"/>
  <c r="T1097" i="20"/>
  <c r="T1098" i="20"/>
  <c r="T1099" i="20"/>
  <c r="T1100" i="20"/>
  <c r="T1101" i="20"/>
  <c r="T1102" i="20"/>
  <c r="T1103" i="20"/>
  <c r="T1104" i="20"/>
  <c r="T1105" i="20"/>
  <c r="T1106" i="20"/>
  <c r="T1107" i="20"/>
  <c r="T1108" i="20"/>
  <c r="T1109" i="20"/>
  <c r="T1110" i="20"/>
  <c r="T1111" i="20"/>
  <c r="T1112" i="20"/>
  <c r="T1113" i="20"/>
  <c r="T1114" i="20"/>
  <c r="T1115" i="20"/>
  <c r="T1116" i="20"/>
  <c r="T1117" i="20"/>
  <c r="T1118" i="20"/>
  <c r="T1119" i="20"/>
  <c r="T1120" i="20"/>
  <c r="T1121" i="20"/>
  <c r="T1122" i="20"/>
  <c r="T1123" i="20"/>
  <c r="T1124" i="20"/>
  <c r="T1125" i="20"/>
  <c r="T1126" i="20"/>
  <c r="T1127" i="20"/>
  <c r="T1128" i="20"/>
  <c r="T1129" i="20"/>
  <c r="T1130" i="20"/>
  <c r="T1131" i="20"/>
  <c r="T1132" i="20"/>
  <c r="T1133" i="20"/>
  <c r="T1134" i="20"/>
  <c r="T1135" i="20"/>
  <c r="T1136" i="20"/>
  <c r="T1137" i="20"/>
  <c r="T1138" i="20"/>
  <c r="T1139" i="20"/>
  <c r="T1140" i="20"/>
  <c r="T1141" i="20"/>
  <c r="T1142" i="20"/>
  <c r="T1143" i="20"/>
  <c r="T1144" i="20"/>
  <c r="T1145" i="20"/>
  <c r="T1146" i="20"/>
  <c r="T1147" i="20"/>
  <c r="T1148" i="20"/>
  <c r="T1149" i="20"/>
  <c r="T1150" i="20"/>
  <c r="T1151" i="20"/>
  <c r="T1152" i="20"/>
  <c r="T1153" i="20"/>
  <c r="T1154" i="20"/>
  <c r="T1155" i="20"/>
  <c r="T1156" i="20"/>
  <c r="T1157" i="20"/>
  <c r="T1158" i="20"/>
  <c r="T1159" i="20"/>
  <c r="T1160" i="20"/>
  <c r="T1161" i="20"/>
  <c r="T1162" i="20"/>
  <c r="T465" i="20"/>
  <c r="T466" i="20"/>
  <c r="T467" i="20"/>
  <c r="T468" i="20"/>
  <c r="T469" i="20"/>
  <c r="T470" i="20"/>
  <c r="T471" i="20"/>
  <c r="T472" i="20"/>
  <c r="T473" i="20"/>
  <c r="T474" i="20"/>
  <c r="T475" i="20"/>
  <c r="T476" i="20"/>
  <c r="T477" i="20"/>
  <c r="T478" i="20"/>
  <c r="T479" i="20"/>
  <c r="T480" i="20"/>
  <c r="T481" i="20"/>
  <c r="T482" i="20"/>
  <c r="T483" i="20"/>
  <c r="T484" i="20"/>
  <c r="T485" i="20"/>
  <c r="T486" i="20"/>
  <c r="T487" i="20"/>
  <c r="T488" i="20"/>
  <c r="T489" i="20"/>
  <c r="T408" i="20"/>
  <c r="T409" i="20"/>
  <c r="T410" i="20"/>
  <c r="T411" i="20"/>
  <c r="T412" i="20"/>
  <c r="T413" i="20"/>
  <c r="T414" i="20"/>
  <c r="S6" i="20"/>
  <c r="S7" i="20"/>
  <c r="S8" i="20"/>
  <c r="S9" i="20"/>
  <c r="S10" i="20"/>
  <c r="S11" i="20"/>
  <c r="S12" i="20"/>
  <c r="S13" i="20"/>
  <c r="S14" i="20"/>
  <c r="S15" i="20"/>
  <c r="S16" i="20"/>
  <c r="S17" i="20"/>
  <c r="S18" i="20"/>
  <c r="S19" i="20"/>
  <c r="S20" i="20"/>
  <c r="S21" i="20"/>
  <c r="S22" i="20"/>
  <c r="S23" i="20"/>
  <c r="S24" i="20"/>
  <c r="S25" i="20"/>
  <c r="S26" i="20"/>
  <c r="S27" i="20"/>
  <c r="S28" i="20"/>
  <c r="S29" i="20"/>
  <c r="S30" i="20"/>
  <c r="S31" i="20"/>
  <c r="S32" i="20"/>
  <c r="S33" i="20"/>
  <c r="S34" i="20"/>
  <c r="S35" i="20"/>
  <c r="S36" i="20"/>
  <c r="S37" i="20"/>
  <c r="S38" i="20"/>
  <c r="S39" i="20"/>
  <c r="S40" i="20"/>
  <c r="S41" i="20"/>
  <c r="S42" i="20"/>
  <c r="S43" i="20"/>
  <c r="S44" i="20"/>
  <c r="S45" i="20"/>
  <c r="S46" i="20"/>
  <c r="S47" i="20"/>
  <c r="S48" i="20"/>
  <c r="S49" i="20"/>
  <c r="S50" i="20"/>
  <c r="S51" i="20"/>
  <c r="S52" i="20"/>
  <c r="S53" i="20"/>
  <c r="S54" i="20"/>
  <c r="S55" i="20"/>
  <c r="S56" i="20"/>
  <c r="S57" i="20"/>
  <c r="S58" i="20"/>
  <c r="S59" i="20"/>
  <c r="S60" i="20"/>
  <c r="S61" i="20"/>
  <c r="S62" i="20"/>
  <c r="S63" i="20"/>
  <c r="S64" i="20"/>
  <c r="S65" i="20"/>
  <c r="S66" i="20"/>
  <c r="S67" i="20"/>
  <c r="S68" i="20"/>
  <c r="S69" i="20"/>
  <c r="S70" i="20"/>
  <c r="S71" i="20"/>
  <c r="S72" i="20"/>
  <c r="S73" i="20"/>
  <c r="S74" i="20"/>
  <c r="S75" i="20"/>
  <c r="S76" i="20"/>
  <c r="S77" i="20"/>
  <c r="S78" i="20"/>
  <c r="S79" i="20"/>
  <c r="S80" i="20"/>
  <c r="S81" i="20"/>
  <c r="S82" i="20"/>
  <c r="S83" i="20"/>
  <c r="S84" i="20"/>
  <c r="S85" i="20"/>
  <c r="S86" i="20"/>
  <c r="S87" i="20"/>
  <c r="S88" i="20"/>
  <c r="S89" i="20"/>
  <c r="S90" i="20"/>
  <c r="S91" i="20"/>
  <c r="S92" i="20"/>
  <c r="S93" i="20"/>
  <c r="S94" i="20"/>
  <c r="S95" i="20"/>
  <c r="S96" i="20"/>
  <c r="S97" i="20"/>
  <c r="S98" i="20"/>
  <c r="S99" i="20"/>
  <c r="S100" i="20"/>
  <c r="S101" i="20"/>
  <c r="S102" i="20"/>
  <c r="S103" i="20"/>
  <c r="S104" i="20"/>
  <c r="S105" i="20"/>
  <c r="S106" i="20"/>
  <c r="S107" i="20"/>
  <c r="S108" i="20"/>
  <c r="S109" i="20"/>
  <c r="S110" i="20"/>
  <c r="S111" i="20"/>
  <c r="S112" i="20"/>
  <c r="S113" i="20"/>
  <c r="S114" i="20"/>
  <c r="S115" i="20"/>
  <c r="S116" i="20"/>
  <c r="S117" i="20"/>
  <c r="S118" i="20"/>
  <c r="S119" i="20"/>
  <c r="S120" i="20"/>
  <c r="S121" i="20"/>
  <c r="S122" i="20"/>
  <c r="S123" i="20"/>
  <c r="S124" i="20"/>
  <c r="S125" i="20"/>
  <c r="S126" i="20"/>
  <c r="S127" i="20"/>
  <c r="S128" i="20"/>
  <c r="S129" i="20"/>
  <c r="S5" i="20"/>
  <c r="O29" i="20"/>
  <c r="O30" i="20"/>
  <c r="O31" i="20"/>
  <c r="O32" i="20"/>
  <c r="O33" i="20"/>
  <c r="O34" i="20"/>
  <c r="O35" i="20"/>
  <c r="O36" i="20"/>
  <c r="O37" i="20"/>
  <c r="O38" i="20"/>
  <c r="O39" i="20"/>
  <c r="O40" i="20"/>
  <c r="O41" i="20"/>
  <c r="O42" i="20"/>
  <c r="O43" i="20"/>
  <c r="O44" i="20"/>
  <c r="O45" i="20"/>
  <c r="O46" i="20"/>
  <c r="O47" i="20"/>
  <c r="O48" i="20"/>
  <c r="O49" i="20"/>
  <c r="O50" i="20"/>
  <c r="O51" i="20"/>
  <c r="O52" i="20"/>
  <c r="O53" i="20"/>
  <c r="O54" i="20"/>
  <c r="O55" i="20"/>
  <c r="O56" i="20"/>
  <c r="O57" i="20"/>
  <c r="O58" i="20"/>
  <c r="O59" i="20"/>
  <c r="O60" i="20"/>
  <c r="O61" i="20"/>
  <c r="O62" i="20"/>
  <c r="O63" i="20"/>
  <c r="O64" i="20"/>
  <c r="O65" i="20"/>
  <c r="O66" i="20"/>
  <c r="O67" i="20"/>
  <c r="O68" i="20"/>
  <c r="O69" i="20"/>
  <c r="O70" i="20"/>
  <c r="O71" i="20"/>
  <c r="O72" i="20"/>
  <c r="O73" i="20"/>
  <c r="O74" i="20"/>
  <c r="O75" i="20"/>
  <c r="O76" i="20"/>
  <c r="O77" i="20"/>
  <c r="O78" i="20"/>
  <c r="O79" i="20"/>
  <c r="O80" i="20"/>
  <c r="O81" i="20"/>
  <c r="O82" i="20"/>
  <c r="O83" i="20"/>
  <c r="O84" i="20"/>
  <c r="O85" i="20"/>
  <c r="O86" i="20"/>
  <c r="O87" i="20"/>
  <c r="O88" i="20"/>
  <c r="O89" i="20"/>
  <c r="O90" i="20"/>
  <c r="O91" i="20"/>
  <c r="O92" i="20"/>
  <c r="O93" i="20"/>
  <c r="O94" i="20"/>
  <c r="O95" i="20"/>
  <c r="O96" i="20"/>
  <c r="O97" i="20"/>
  <c r="O98" i="20"/>
  <c r="O99" i="20"/>
  <c r="O100" i="20"/>
  <c r="O101" i="20"/>
  <c r="O102" i="20"/>
  <c r="O103" i="20"/>
  <c r="O104" i="20"/>
  <c r="O105" i="20"/>
  <c r="O106" i="20"/>
  <c r="O107" i="20"/>
  <c r="O108" i="20"/>
  <c r="O109" i="20"/>
  <c r="O110" i="20"/>
  <c r="O111" i="20"/>
  <c r="O112" i="20"/>
  <c r="O113" i="20"/>
  <c r="O114" i="20"/>
  <c r="O115" i="20"/>
  <c r="O116" i="20"/>
  <c r="O117" i="20"/>
  <c r="O118" i="20"/>
  <c r="O119" i="20"/>
  <c r="O120" i="20"/>
  <c r="O121" i="20"/>
  <c r="O122" i="20"/>
  <c r="O123" i="20"/>
  <c r="O124" i="20"/>
  <c r="O125" i="20"/>
  <c r="O126" i="20"/>
  <c r="O127" i="20"/>
  <c r="O128" i="20"/>
  <c r="O129" i="20"/>
  <c r="O28" i="20"/>
  <c r="J9" i="18"/>
  <c r="B27" i="24" s="1"/>
  <c r="E12" i="24" s="1"/>
  <c r="J8" i="18"/>
  <c r="B52" i="24" s="1"/>
  <c r="J7" i="18"/>
  <c r="B53" i="24" s="1"/>
  <c r="J4" i="18"/>
  <c r="B31" i="24" s="1"/>
  <c r="J6" i="18"/>
  <c r="J5" i="18"/>
  <c r="B37" i="24" l="1"/>
  <c r="O308" i="20"/>
  <c r="O1878" i="20" s="1"/>
  <c r="O1880" i="20" s="1"/>
  <c r="S1878" i="20"/>
  <c r="S1880" i="20" s="1"/>
  <c r="N74" i="17"/>
  <c r="M74" i="17"/>
  <c r="L74" i="17"/>
  <c r="K74" i="17"/>
  <c r="J74" i="17"/>
  <c r="I74" i="17"/>
  <c r="H74" i="17"/>
  <c r="G74" i="17"/>
  <c r="F74" i="17"/>
  <c r="E74" i="17"/>
  <c r="D74" i="17"/>
  <c r="C74" i="17"/>
  <c r="B74" i="17"/>
  <c r="N57" i="17"/>
  <c r="M57" i="17"/>
  <c r="L57" i="17"/>
  <c r="K57" i="17"/>
  <c r="J57" i="17"/>
  <c r="I57" i="17"/>
  <c r="H57" i="17"/>
  <c r="G57" i="17"/>
  <c r="F57" i="17"/>
  <c r="E57" i="17"/>
  <c r="D57" i="17"/>
  <c r="C57" i="17"/>
  <c r="B57" i="17"/>
  <c r="N47" i="17"/>
  <c r="M47" i="17"/>
  <c r="L47" i="17"/>
  <c r="K47" i="17"/>
  <c r="J47" i="17"/>
  <c r="I47" i="17"/>
  <c r="H47" i="17"/>
  <c r="G47" i="17"/>
  <c r="F47" i="17"/>
  <c r="E47" i="17"/>
  <c r="D47" i="17"/>
  <c r="C47" i="17"/>
  <c r="B47" i="17"/>
  <c r="N38" i="17"/>
  <c r="M38" i="17"/>
  <c r="L38" i="17"/>
  <c r="K38" i="17"/>
  <c r="J38" i="17"/>
  <c r="I38" i="17"/>
  <c r="H38" i="17"/>
  <c r="G38" i="17"/>
  <c r="F38" i="17"/>
  <c r="E38" i="17"/>
  <c r="D38" i="17"/>
  <c r="C38" i="17"/>
  <c r="B38" i="17"/>
  <c r="N28" i="17"/>
  <c r="M28" i="17"/>
  <c r="L28" i="17"/>
  <c r="K28" i="17"/>
  <c r="J28" i="17"/>
  <c r="I28" i="17"/>
  <c r="H28" i="17"/>
  <c r="G28" i="17"/>
  <c r="F28" i="17"/>
  <c r="E28" i="17"/>
  <c r="D28" i="17"/>
  <c r="C28" i="17"/>
  <c r="B28" i="17"/>
  <c r="O28" i="17" s="1"/>
  <c r="V17" i="17"/>
  <c r="U17" i="17"/>
  <c r="V16" i="17"/>
  <c r="U16" i="17"/>
  <c r="N16" i="17"/>
  <c r="M16" i="17"/>
  <c r="L16" i="17"/>
  <c r="K16" i="17"/>
  <c r="J16" i="17"/>
  <c r="I16" i="17"/>
  <c r="H16" i="17"/>
  <c r="G16" i="17"/>
  <c r="F16" i="17"/>
  <c r="E16" i="17"/>
  <c r="D16" i="17"/>
  <c r="C16" i="17"/>
  <c r="B16" i="17"/>
  <c r="O16" i="17" s="1"/>
  <c r="V15" i="17"/>
  <c r="U15" i="17"/>
  <c r="V14" i="17"/>
  <c r="U14" i="17"/>
  <c r="V13" i="17"/>
  <c r="U13" i="17"/>
  <c r="V12" i="17"/>
  <c r="U12" i="17"/>
  <c r="V11" i="17"/>
  <c r="U11" i="17"/>
  <c r="V10" i="17"/>
  <c r="U10" i="17"/>
  <c r="V9" i="17"/>
  <c r="U9" i="17"/>
  <c r="V8" i="17"/>
  <c r="U8" i="17"/>
  <c r="V7" i="17"/>
  <c r="U7" i="17"/>
  <c r="V6" i="17"/>
  <c r="V18" i="17" s="1"/>
  <c r="U18" i="17" s="1"/>
  <c r="U6" i="17"/>
  <c r="N5" i="17"/>
  <c r="N4" i="17" s="1"/>
  <c r="N3" i="17" s="1"/>
  <c r="M5" i="17"/>
  <c r="L5" i="17"/>
  <c r="L4" i="17" s="1"/>
  <c r="L3" i="17" s="1"/>
  <c r="K5" i="17"/>
  <c r="J5" i="17"/>
  <c r="J4" i="17" s="1"/>
  <c r="J3" i="17" s="1"/>
  <c r="I5" i="17"/>
  <c r="H5" i="17"/>
  <c r="H4" i="17" s="1"/>
  <c r="H3" i="17" s="1"/>
  <c r="G5" i="17"/>
  <c r="F5" i="17"/>
  <c r="F4" i="17" s="1"/>
  <c r="F3" i="17" s="1"/>
  <c r="E5" i="17"/>
  <c r="D5" i="17"/>
  <c r="D4" i="17" s="1"/>
  <c r="D3" i="17" s="1"/>
  <c r="C5" i="17"/>
  <c r="B5" i="17"/>
  <c r="B4" i="17" s="1"/>
  <c r="B3" i="17" s="1"/>
  <c r="O3" i="17" s="1"/>
  <c r="M4" i="17"/>
  <c r="K4" i="17"/>
  <c r="I4" i="17"/>
  <c r="G4" i="17"/>
  <c r="E4" i="17"/>
  <c r="C4" i="17"/>
  <c r="M3" i="17"/>
  <c r="K3" i="17"/>
  <c r="I3" i="17"/>
  <c r="G3" i="17"/>
  <c r="E3" i="17"/>
  <c r="C3" i="17"/>
  <c r="N18" i="15"/>
  <c r="M18" i="15" s="1"/>
  <c r="N17" i="15"/>
  <c r="M17" i="15"/>
  <c r="N16" i="15"/>
  <c r="M16" i="15"/>
  <c r="N15" i="15"/>
  <c r="M15" i="15"/>
  <c r="N14" i="15"/>
  <c r="M14" i="15" s="1"/>
  <c r="N13" i="15"/>
  <c r="M13" i="15"/>
  <c r="N12" i="15"/>
  <c r="M12" i="15"/>
  <c r="N11" i="15"/>
  <c r="M11" i="15"/>
  <c r="N10" i="15"/>
  <c r="M10" i="15" s="1"/>
  <c r="N9" i="15"/>
  <c r="M9" i="15"/>
  <c r="F4" i="15"/>
  <c r="G4" i="15" s="1"/>
  <c r="E4" i="15"/>
  <c r="D4" i="15"/>
  <c r="C4" i="15"/>
  <c r="O5" i="17" l="1"/>
  <c r="O10" i="15"/>
  <c r="O17" i="15"/>
  <c r="O13" i="15"/>
  <c r="M8" i="15"/>
  <c r="O16" i="15"/>
  <c r="O18" i="15"/>
  <c r="O12" i="15"/>
  <c r="O14" i="15"/>
  <c r="O9" i="15"/>
  <c r="C8" i="13"/>
  <c r="B4" i="13"/>
  <c r="F5" i="8"/>
  <c r="F3" i="8"/>
  <c r="B7" i="13"/>
  <c r="B7" i="11"/>
  <c r="B6" i="13"/>
  <c r="B5" i="13"/>
  <c r="B3" i="13"/>
  <c r="B3" i="9"/>
  <c r="E6" i="11"/>
  <c r="C6" i="11"/>
  <c r="E5" i="11"/>
  <c r="C5" i="11"/>
  <c r="E4" i="11"/>
  <c r="C4" i="11"/>
  <c r="E3" i="11"/>
  <c r="C3" i="11"/>
  <c r="E2" i="11"/>
  <c r="C2" i="11"/>
  <c r="B5" i="10"/>
  <c r="B3" i="10"/>
  <c r="B5" i="9"/>
  <c r="D1" i="8"/>
  <c r="C1" i="8"/>
  <c r="H16" i="7"/>
  <c r="G10" i="7"/>
  <c r="F10" i="7"/>
  <c r="E10" i="7"/>
  <c r="D10" i="7"/>
  <c r="C10" i="7"/>
  <c r="C9" i="7"/>
  <c r="G8" i="7"/>
  <c r="F8" i="7"/>
  <c r="E8" i="7"/>
  <c r="D8" i="7"/>
  <c r="C8" i="7"/>
  <c r="B8" i="7"/>
  <c r="C7" i="7"/>
  <c r="C6" i="7"/>
  <c r="B6" i="7"/>
  <c r="C5" i="7"/>
  <c r="E4" i="7"/>
  <c r="C4" i="7"/>
  <c r="B4" i="7"/>
  <c r="G3" i="7"/>
  <c r="F3" i="7"/>
  <c r="E3" i="7"/>
  <c r="D3" i="7"/>
  <c r="C3" i="7"/>
  <c r="B3" i="7"/>
  <c r="O11" i="15" l="1"/>
  <c r="O15" i="15"/>
  <c r="D2" i="8"/>
  <c r="D3" i="8" s="1"/>
  <c r="C2" i="8"/>
  <c r="C3" i="8" s="1"/>
  <c r="B2" i="8"/>
  <c r="B3" i="8" s="1"/>
  <c r="G11" i="7"/>
  <c r="G12" i="7" s="1"/>
  <c r="D11" i="7"/>
  <c r="D12" i="7" s="1"/>
  <c r="C11" i="7"/>
  <c r="C12" i="7" s="1"/>
  <c r="E11" i="7"/>
  <c r="E12" i="7" s="1"/>
  <c r="B11" i="7"/>
  <c r="F11" i="7"/>
  <c r="F12" i="7" s="1"/>
  <c r="C10" i="5"/>
  <c r="C11" i="5"/>
  <c r="C12" i="5"/>
  <c r="C13" i="5"/>
  <c r="C9" i="5"/>
  <c r="G20" i="5"/>
  <c r="H20" i="5" s="1"/>
  <c r="H28" i="5"/>
  <c r="H27" i="5"/>
  <c r="H26" i="5"/>
  <c r="H25" i="5"/>
  <c r="H19" i="5"/>
  <c r="H23" i="5"/>
  <c r="H18" i="5"/>
  <c r="H24" i="5"/>
  <c r="H17" i="5"/>
  <c r="H16" i="5"/>
  <c r="H22" i="5"/>
  <c r="H8" i="5"/>
  <c r="H9" i="5"/>
  <c r="H29" i="5"/>
  <c r="H30" i="5"/>
  <c r="H10" i="5"/>
  <c r="H11" i="5"/>
  <c r="H12" i="5"/>
  <c r="H13" i="5"/>
  <c r="H21" i="5"/>
  <c r="H14" i="5"/>
  <c r="H15" i="5"/>
  <c r="H7" i="5"/>
  <c r="G4" i="5"/>
  <c r="G3" i="5"/>
  <c r="G31" i="5" l="1"/>
  <c r="H31" i="5" s="1"/>
  <c r="H11" i="7"/>
  <c r="B2" i="13" s="1"/>
  <c r="B8" i="13" s="1"/>
  <c r="B12" i="7"/>
  <c r="C4" i="5"/>
  <c r="H18" i="7" l="1"/>
  <c r="H12" i="7"/>
  <c r="L240" i="3"/>
  <c r="K240" i="3"/>
  <c r="L239" i="3"/>
  <c r="K239" i="3"/>
  <c r="L238" i="3"/>
  <c r="K238" i="3"/>
  <c r="L237" i="3"/>
  <c r="K237" i="3"/>
  <c r="L236" i="3"/>
  <c r="K236" i="3"/>
  <c r="L235" i="3"/>
  <c r="K235" i="3"/>
  <c r="L234" i="3"/>
  <c r="K234" i="3"/>
  <c r="L233" i="3"/>
  <c r="K233" i="3"/>
  <c r="L232" i="3"/>
  <c r="K232" i="3"/>
  <c r="L231" i="3"/>
  <c r="K231" i="3"/>
  <c r="L230" i="3"/>
  <c r="K230" i="3"/>
  <c r="L229" i="3"/>
  <c r="K229" i="3"/>
  <c r="L228" i="3"/>
  <c r="K228" i="3"/>
  <c r="L227" i="3"/>
  <c r="K227" i="3"/>
  <c r="L226" i="3"/>
  <c r="K226" i="3"/>
  <c r="L225" i="3"/>
  <c r="K225" i="3"/>
  <c r="L224" i="3"/>
  <c r="K224" i="3"/>
  <c r="L223" i="3"/>
  <c r="K223" i="3"/>
  <c r="L222" i="3"/>
  <c r="K222" i="3"/>
  <c r="L221" i="3"/>
  <c r="K221" i="3"/>
  <c r="L220" i="3"/>
  <c r="K220" i="3"/>
  <c r="L219" i="3"/>
  <c r="K219" i="3"/>
  <c r="L218" i="3"/>
  <c r="K218" i="3"/>
  <c r="L217" i="3"/>
  <c r="K217" i="3"/>
  <c r="L216" i="3"/>
  <c r="K216" i="3"/>
  <c r="L215" i="3"/>
  <c r="K215" i="3"/>
  <c r="L214" i="3"/>
  <c r="K214" i="3"/>
  <c r="L213" i="3"/>
  <c r="K213" i="3"/>
  <c r="L212" i="3"/>
  <c r="K212" i="3"/>
  <c r="L211" i="3"/>
  <c r="K211" i="3"/>
  <c r="L210" i="3"/>
  <c r="K210" i="3"/>
  <c r="L209" i="3"/>
  <c r="K209" i="3"/>
  <c r="L208" i="3"/>
  <c r="K208" i="3"/>
  <c r="L207" i="3"/>
  <c r="K207" i="3"/>
  <c r="L206" i="3"/>
  <c r="K206" i="3"/>
  <c r="L205" i="3"/>
  <c r="K205" i="3"/>
  <c r="L204" i="3"/>
  <c r="K204" i="3"/>
  <c r="L203" i="3"/>
  <c r="K203" i="3"/>
  <c r="L202" i="3"/>
  <c r="K202" i="3"/>
  <c r="L201" i="3"/>
  <c r="K201" i="3"/>
  <c r="L200" i="3"/>
  <c r="K200" i="3"/>
  <c r="L199" i="3"/>
  <c r="K199" i="3"/>
  <c r="L198" i="3"/>
  <c r="K198" i="3"/>
  <c r="L197" i="3"/>
  <c r="K197" i="3"/>
  <c r="L196" i="3"/>
  <c r="K196" i="3"/>
  <c r="L195" i="3"/>
  <c r="K195" i="3"/>
  <c r="L194" i="3"/>
  <c r="K194" i="3"/>
  <c r="L193" i="3"/>
  <c r="K193" i="3"/>
  <c r="L192" i="3"/>
  <c r="K192" i="3"/>
  <c r="L191" i="3"/>
  <c r="K191" i="3"/>
  <c r="L190" i="3"/>
  <c r="K190" i="3"/>
  <c r="L189" i="3"/>
  <c r="K189" i="3"/>
  <c r="L187" i="3"/>
  <c r="K187" i="3"/>
  <c r="L186" i="3"/>
  <c r="K186" i="3"/>
  <c r="L185" i="3"/>
  <c r="K185" i="3"/>
  <c r="L184" i="3"/>
  <c r="K184" i="3"/>
  <c r="L183" i="3"/>
  <c r="K183" i="3"/>
  <c r="L182" i="3"/>
  <c r="K182" i="3"/>
  <c r="L181" i="3"/>
  <c r="K181" i="3"/>
  <c r="L180" i="3"/>
  <c r="K180" i="3"/>
  <c r="L179" i="3"/>
  <c r="K179" i="3"/>
  <c r="L178" i="3"/>
  <c r="K178" i="3"/>
  <c r="L177" i="3"/>
  <c r="K177" i="3"/>
  <c r="L176" i="3"/>
  <c r="K176" i="3"/>
  <c r="L175" i="3"/>
  <c r="K175" i="3"/>
  <c r="L174" i="3"/>
  <c r="K174" i="3"/>
  <c r="L173" i="3"/>
  <c r="K173" i="3"/>
  <c r="L172" i="3"/>
  <c r="K172" i="3"/>
  <c r="L171" i="3"/>
  <c r="K171" i="3"/>
  <c r="L170" i="3"/>
  <c r="K170" i="3"/>
  <c r="L169" i="3"/>
  <c r="K169" i="3"/>
  <c r="L168" i="3"/>
  <c r="K168" i="3"/>
  <c r="L167" i="3"/>
  <c r="K167" i="3"/>
  <c r="L166" i="3"/>
  <c r="K166" i="3"/>
  <c r="L165" i="3"/>
  <c r="K165" i="3"/>
  <c r="L164" i="3"/>
  <c r="K164" i="3"/>
  <c r="L163" i="3"/>
  <c r="K163" i="3"/>
  <c r="L162" i="3"/>
  <c r="K162" i="3"/>
  <c r="L161" i="3"/>
  <c r="K161" i="3"/>
  <c r="L160" i="3"/>
  <c r="K160" i="3"/>
  <c r="L159" i="3"/>
  <c r="K159" i="3"/>
  <c r="L158" i="3"/>
  <c r="K158" i="3"/>
  <c r="L157" i="3"/>
  <c r="K157" i="3"/>
  <c r="L156" i="3"/>
  <c r="K156" i="3"/>
  <c r="L155" i="3"/>
  <c r="K155" i="3"/>
  <c r="L154" i="3"/>
  <c r="K154" i="3"/>
  <c r="L153" i="3"/>
  <c r="K153" i="3"/>
  <c r="L152" i="3"/>
  <c r="K152" i="3"/>
  <c r="L151" i="3"/>
  <c r="K151" i="3"/>
  <c r="L150" i="3"/>
  <c r="K150" i="3"/>
  <c r="L149" i="3"/>
  <c r="K149" i="3"/>
  <c r="L148" i="3"/>
  <c r="K148" i="3"/>
  <c r="L147" i="3"/>
  <c r="K147" i="3"/>
  <c r="L146" i="3"/>
  <c r="K146" i="3"/>
  <c r="L145" i="3"/>
  <c r="K145" i="3"/>
  <c r="L144" i="3"/>
  <c r="K144" i="3"/>
  <c r="L143" i="3"/>
  <c r="K143" i="3"/>
  <c r="L142" i="3"/>
  <c r="K142" i="3"/>
  <c r="L141" i="3"/>
  <c r="K141" i="3"/>
  <c r="L140" i="3"/>
  <c r="K140" i="3"/>
  <c r="L139" i="3"/>
  <c r="K139" i="3"/>
  <c r="L138" i="3"/>
  <c r="K138" i="3"/>
  <c r="L137" i="3"/>
  <c r="K137" i="3"/>
  <c r="L136" i="3"/>
  <c r="K136" i="3"/>
  <c r="L135" i="3"/>
  <c r="K135" i="3"/>
  <c r="L134" i="3"/>
  <c r="K134" i="3"/>
  <c r="L133" i="3"/>
  <c r="K133" i="3"/>
  <c r="L132" i="3"/>
  <c r="K132" i="3"/>
  <c r="L131" i="3"/>
  <c r="K131" i="3"/>
  <c r="L130" i="3"/>
  <c r="K130" i="3"/>
  <c r="L129" i="3"/>
  <c r="K129" i="3"/>
  <c r="L128" i="3"/>
  <c r="K128" i="3"/>
  <c r="L127" i="3"/>
  <c r="K127" i="3"/>
  <c r="L126" i="3"/>
  <c r="K126" i="3"/>
  <c r="L125" i="3"/>
  <c r="K125" i="3"/>
  <c r="L124" i="3"/>
  <c r="K124" i="3"/>
  <c r="L123" i="3"/>
  <c r="K123" i="3"/>
  <c r="L122" i="3"/>
  <c r="K122" i="3"/>
  <c r="L121" i="3"/>
  <c r="K121" i="3"/>
  <c r="L120" i="3"/>
  <c r="K120" i="3"/>
  <c r="L119" i="3"/>
  <c r="K119" i="3"/>
  <c r="L118" i="3"/>
  <c r="K118" i="3"/>
  <c r="L117" i="3"/>
  <c r="K117" i="3"/>
  <c r="L116" i="3"/>
  <c r="K116" i="3"/>
  <c r="L115" i="3"/>
  <c r="K115" i="3"/>
  <c r="L114" i="3"/>
  <c r="K114" i="3"/>
  <c r="L113" i="3"/>
  <c r="K113" i="3"/>
  <c r="L112" i="3"/>
  <c r="K112" i="3"/>
  <c r="L111" i="3"/>
  <c r="K111" i="3"/>
  <c r="L110" i="3"/>
  <c r="K110" i="3"/>
  <c r="L109" i="3"/>
  <c r="K109" i="3"/>
  <c r="L108" i="3"/>
  <c r="K108" i="3"/>
  <c r="L107" i="3"/>
  <c r="K107" i="3"/>
  <c r="L106" i="3"/>
  <c r="K106" i="3"/>
  <c r="L105" i="3"/>
  <c r="K105" i="3"/>
  <c r="L104" i="3"/>
  <c r="K104" i="3"/>
  <c r="L103" i="3"/>
  <c r="K103" i="3"/>
  <c r="L102" i="3"/>
  <c r="K102" i="3"/>
  <c r="L101" i="3"/>
  <c r="K101" i="3"/>
  <c r="L100" i="3"/>
  <c r="K100" i="3"/>
  <c r="L99" i="3"/>
  <c r="K99" i="3"/>
  <c r="L98" i="3"/>
  <c r="K98" i="3"/>
  <c r="L97" i="3"/>
  <c r="K97" i="3"/>
  <c r="L96" i="3"/>
  <c r="K96" i="3"/>
  <c r="L95" i="3"/>
  <c r="K95" i="3"/>
  <c r="L94" i="3"/>
  <c r="K94" i="3"/>
  <c r="L93" i="3"/>
  <c r="K93" i="3"/>
  <c r="L92" i="3"/>
  <c r="K92" i="3"/>
  <c r="L91" i="3"/>
  <c r="K91" i="3"/>
  <c r="L90" i="3"/>
  <c r="K90" i="3"/>
  <c r="L89" i="3"/>
  <c r="K89" i="3"/>
  <c r="L88" i="3"/>
  <c r="K88" i="3"/>
  <c r="L87" i="3"/>
  <c r="K87" i="3"/>
  <c r="L86" i="3"/>
  <c r="K86" i="3"/>
  <c r="L85" i="3"/>
  <c r="K85" i="3"/>
  <c r="L84" i="3"/>
  <c r="K84" i="3"/>
  <c r="L83" i="3"/>
  <c r="K83" i="3"/>
  <c r="L82" i="3"/>
  <c r="K82" i="3"/>
  <c r="L81" i="3"/>
  <c r="K81" i="3"/>
  <c r="L80" i="3"/>
  <c r="K80" i="3"/>
  <c r="L79" i="3"/>
  <c r="K79" i="3"/>
  <c r="L78" i="3"/>
  <c r="K78" i="3"/>
  <c r="L77" i="3"/>
  <c r="K77" i="3"/>
  <c r="L76" i="3"/>
  <c r="K76" i="3"/>
  <c r="L75" i="3"/>
  <c r="K75" i="3"/>
  <c r="L74" i="3"/>
  <c r="K74" i="3"/>
  <c r="L73" i="3"/>
  <c r="K73" i="3"/>
  <c r="L72" i="3"/>
  <c r="K72" i="3"/>
  <c r="L71" i="3"/>
  <c r="K71" i="3"/>
  <c r="L70" i="3"/>
  <c r="K70" i="3"/>
  <c r="L69" i="3"/>
  <c r="K69" i="3"/>
  <c r="L68" i="3"/>
  <c r="K68" i="3"/>
  <c r="L67" i="3"/>
  <c r="K67" i="3"/>
  <c r="L66" i="3"/>
  <c r="K66" i="3"/>
  <c r="L65" i="3"/>
  <c r="K65" i="3"/>
  <c r="L64" i="3"/>
  <c r="K64" i="3"/>
  <c r="L63" i="3"/>
  <c r="K63" i="3"/>
  <c r="L62" i="3"/>
  <c r="K62" i="3"/>
  <c r="L61" i="3"/>
  <c r="K61" i="3"/>
  <c r="L60" i="3"/>
  <c r="K60" i="3"/>
  <c r="L59" i="3"/>
  <c r="K59" i="3"/>
  <c r="L58" i="3"/>
  <c r="K58" i="3"/>
  <c r="L57" i="3"/>
  <c r="K57" i="3"/>
  <c r="L56" i="3"/>
  <c r="K56" i="3"/>
  <c r="L55" i="3"/>
  <c r="K55" i="3"/>
  <c r="L54" i="3"/>
  <c r="K54" i="3"/>
  <c r="L53" i="3"/>
  <c r="K53" i="3"/>
  <c r="L52" i="3"/>
  <c r="K52" i="3"/>
  <c r="L51" i="3"/>
  <c r="K51" i="3"/>
  <c r="L50" i="3"/>
  <c r="K50" i="3"/>
  <c r="L49" i="3"/>
  <c r="K49" i="3"/>
  <c r="L48" i="3"/>
  <c r="K48" i="3"/>
  <c r="L47" i="3"/>
  <c r="K47" i="3"/>
  <c r="L46" i="3"/>
  <c r="K46" i="3"/>
  <c r="L45" i="3"/>
  <c r="K45" i="3"/>
  <c r="L44" i="3"/>
  <c r="K44" i="3"/>
  <c r="L43" i="3"/>
  <c r="K43" i="3"/>
  <c r="L42" i="3"/>
  <c r="K42" i="3"/>
  <c r="L41" i="3"/>
  <c r="K41" i="3"/>
  <c r="L40" i="3"/>
  <c r="K40" i="3"/>
  <c r="L39" i="3"/>
  <c r="K39" i="3"/>
  <c r="L38" i="3"/>
  <c r="K38" i="3"/>
  <c r="L37" i="3"/>
  <c r="K37" i="3"/>
  <c r="L36" i="3"/>
  <c r="K36" i="3"/>
  <c r="L35" i="3"/>
  <c r="K35" i="3"/>
  <c r="L34" i="3"/>
  <c r="K34" i="3"/>
  <c r="L33" i="3"/>
  <c r="K33" i="3"/>
  <c r="L32" i="3"/>
  <c r="K32" i="3"/>
  <c r="L31" i="3"/>
  <c r="K31" i="3"/>
  <c r="L30" i="3"/>
  <c r="K30" i="3"/>
  <c r="L29" i="3"/>
  <c r="K29" i="3"/>
  <c r="L28" i="3"/>
  <c r="K28" i="3"/>
  <c r="L27" i="3"/>
  <c r="K27" i="3"/>
  <c r="L26" i="3"/>
  <c r="K26" i="3"/>
  <c r="L25" i="3"/>
  <c r="K25" i="3"/>
  <c r="L24" i="3"/>
  <c r="K24" i="3"/>
  <c r="L23" i="3"/>
  <c r="K23" i="3"/>
  <c r="L22" i="3"/>
  <c r="K22" i="3"/>
  <c r="L21" i="3"/>
  <c r="K21" i="3"/>
  <c r="L20" i="3"/>
  <c r="K20" i="3"/>
  <c r="L19" i="3"/>
  <c r="K19" i="3"/>
  <c r="L18" i="3"/>
  <c r="K18" i="3"/>
  <c r="L17" i="3"/>
  <c r="K17" i="3"/>
  <c r="L16" i="3"/>
  <c r="K16" i="3"/>
  <c r="L15" i="3"/>
  <c r="K15" i="3"/>
  <c r="L14" i="3"/>
  <c r="K14" i="3"/>
  <c r="L13" i="3"/>
  <c r="K13" i="3"/>
  <c r="L12" i="3"/>
  <c r="K12" i="3"/>
  <c r="L11" i="3"/>
  <c r="K11" i="3"/>
  <c r="L10" i="3"/>
  <c r="K10" i="3"/>
  <c r="L9" i="3"/>
  <c r="K9" i="3"/>
  <c r="L8" i="3"/>
  <c r="K8" i="3"/>
  <c r="L7" i="3"/>
  <c r="K7" i="3"/>
  <c r="L6" i="3"/>
  <c r="K6" i="3"/>
  <c r="F4" i="3" l="1"/>
  <c r="F3" i="3"/>
  <c r="G3" i="3"/>
  <c r="C4" i="4" s="1"/>
  <c r="L3" i="2"/>
  <c r="E3" i="4" s="1"/>
  <c r="K3" i="2"/>
  <c r="D3" i="4" s="1"/>
  <c r="J3" i="2"/>
  <c r="C3" i="4" s="1"/>
  <c r="L4" i="2"/>
  <c r="K4" i="2"/>
  <c r="J4" i="2"/>
  <c r="G4" i="3"/>
  <c r="I188" i="3"/>
  <c r="I3" i="3" s="1"/>
  <c r="E4" i="4" s="1"/>
  <c r="H188" i="3"/>
  <c r="H4" i="3" l="1"/>
  <c r="L188" i="3"/>
  <c r="K188" i="3"/>
  <c r="AA18" i="3"/>
  <c r="AA17" i="3"/>
  <c r="AA16" i="3"/>
  <c r="AA15" i="3"/>
  <c r="AA14" i="3"/>
  <c r="AA13" i="3"/>
  <c r="AA12" i="3"/>
  <c r="AA11" i="3"/>
  <c r="AA10" i="3"/>
  <c r="AA9" i="3"/>
  <c r="AA8" i="3"/>
  <c r="AA7" i="3"/>
  <c r="AA6" i="3"/>
  <c r="Y18" i="3"/>
  <c r="Y16" i="3"/>
  <c r="Y14" i="3"/>
  <c r="Y12" i="3"/>
  <c r="Y10" i="3"/>
  <c r="Y6" i="3"/>
  <c r="Z18" i="3"/>
  <c r="Z17" i="3"/>
  <c r="Z16" i="3"/>
  <c r="Z15" i="3"/>
  <c r="Z14" i="3"/>
  <c r="Z13" i="3"/>
  <c r="Z12" i="3"/>
  <c r="Z11" i="3"/>
  <c r="Z10" i="3"/>
  <c r="Z9" i="3"/>
  <c r="Z8" i="3"/>
  <c r="Z7" i="3"/>
  <c r="Z6" i="3"/>
  <c r="Y17" i="3"/>
  <c r="Y15" i="3"/>
  <c r="Y13" i="3"/>
  <c r="Y11" i="3"/>
  <c r="Y9" i="3"/>
  <c r="Y7" i="3"/>
  <c r="Y8" i="3"/>
  <c r="I4" i="3"/>
  <c r="H3" i="3"/>
  <c r="D4" i="4" s="1"/>
  <c r="D5" i="4" s="1"/>
  <c r="C5" i="4"/>
  <c r="E5" i="4"/>
  <c r="O42" i="2"/>
  <c r="N42" i="2"/>
  <c r="O41" i="2"/>
  <c r="N41" i="2"/>
  <c r="O40" i="2"/>
  <c r="N40" i="2"/>
  <c r="O39" i="2"/>
  <c r="N39" i="2"/>
  <c r="O38" i="2"/>
  <c r="N38" i="2"/>
  <c r="O37" i="2"/>
  <c r="N37" i="2"/>
  <c r="O36" i="2"/>
  <c r="N36" i="2"/>
  <c r="O35" i="2"/>
  <c r="N35" i="2"/>
  <c r="O34" i="2"/>
  <c r="N34" i="2"/>
  <c r="O33" i="2"/>
  <c r="N33" i="2"/>
  <c r="O32" i="2"/>
  <c r="N32" i="2"/>
  <c r="O31" i="2"/>
  <c r="N31" i="2"/>
  <c r="O30" i="2"/>
  <c r="N30" i="2"/>
  <c r="O29" i="2"/>
  <c r="N29" i="2"/>
  <c r="O28" i="2"/>
  <c r="N28" i="2"/>
  <c r="O27" i="2"/>
  <c r="N27" i="2"/>
  <c r="O26" i="2"/>
  <c r="N26" i="2"/>
  <c r="O25" i="2"/>
  <c r="N25" i="2"/>
  <c r="O24" i="2"/>
  <c r="N24" i="2"/>
  <c r="O23" i="2"/>
  <c r="N23" i="2"/>
  <c r="O22" i="2"/>
  <c r="N22" i="2"/>
  <c r="O21" i="2"/>
  <c r="N21" i="2"/>
  <c r="O20" i="2"/>
  <c r="N20" i="2"/>
  <c r="O19" i="2"/>
  <c r="N19" i="2"/>
  <c r="O18" i="2"/>
  <c r="N18" i="2"/>
  <c r="O17" i="2"/>
  <c r="N17" i="2"/>
  <c r="O16" i="2"/>
  <c r="N16" i="2"/>
  <c r="O15" i="2"/>
  <c r="N15" i="2"/>
  <c r="O14" i="2"/>
  <c r="N14" i="2"/>
  <c r="O13" i="2"/>
  <c r="N13" i="2"/>
  <c r="O12" i="2"/>
  <c r="N12" i="2"/>
  <c r="O11" i="2"/>
  <c r="N11" i="2"/>
  <c r="O10" i="2"/>
  <c r="N10" i="2"/>
  <c r="O9" i="2"/>
  <c r="N9" i="2"/>
  <c r="O8" i="2"/>
  <c r="N8" i="2"/>
  <c r="O7" i="2"/>
  <c r="N7" i="2"/>
  <c r="O6" i="2"/>
  <c r="N6" i="2"/>
  <c r="I4" i="2" l="1"/>
</calcChain>
</file>

<file path=xl/sharedStrings.xml><?xml version="1.0" encoding="utf-8"?>
<sst xmlns="http://schemas.openxmlformats.org/spreadsheetml/2006/main" count="31270" uniqueCount="8674">
  <si>
    <t>Venituri din concesiuni si inchirieri</t>
  </si>
  <si>
    <t>Taxe extrajudiciare de timbru</t>
  </si>
  <si>
    <t>Taxe judiciare de timbru si alte taxe de timbru</t>
  </si>
  <si>
    <t>Venituri operationale</t>
  </si>
  <si>
    <t>Subventii de la bugetul de stat</t>
  </si>
  <si>
    <t>Venituri din investitii</t>
  </si>
  <si>
    <t>Alte venituri</t>
  </si>
  <si>
    <t>Venituri financiare</t>
  </si>
  <si>
    <t>Cote defalcate din impozitul pe venit</t>
  </si>
  <si>
    <t>Impozit pe cladiri de la persoane fizice</t>
  </si>
  <si>
    <t>Impozit pe terenuri de la persoane fizice</t>
  </si>
  <si>
    <t>Impozit si taxa pe cladiri de la persoane juridice</t>
  </si>
  <si>
    <t>Impozit pe mijloacele de transport detinute de persoane fizice</t>
  </si>
  <si>
    <t>Impozit pe mijloacele de transport detinute de persoane juridice</t>
  </si>
  <si>
    <t>Taxe si tarife pentru eliberarea de licente si autorizatii de functionare</t>
  </si>
  <si>
    <t>Sume alocate din cotele defalcate din impozitul pe venit pentru echilibrarea bugetelor locale</t>
  </si>
  <si>
    <t>Cote si sume defalcate din impozitul pe venit</t>
  </si>
  <si>
    <t>A1.2. IMPOZIT PE VENIT, PROFIT SI CASTIGURI DIN CAPITAL DE LA PERSOANE FIZICE</t>
  </si>
  <si>
    <t>A1. IMPOZIT PE VENIT, PROFIT SI CASTIGURI DIN CAPITAL</t>
  </si>
  <si>
    <t>A. VENITURI FISCALE</t>
  </si>
  <si>
    <t>I. VENITURI CURENTE</t>
  </si>
  <si>
    <t>VENITURI PROPRII</t>
  </si>
  <si>
    <t>A3. IMPOZITE SI TAXE PE PROPRIETATE</t>
  </si>
  <si>
    <t>Impozite si taxe pe proprietate</t>
  </si>
  <si>
    <t>Impozit si taxa pe cladiri</t>
  </si>
  <si>
    <t>Impozit si taxa pe teren</t>
  </si>
  <si>
    <t>Impozit si taxa pe teren de la persoane juridice</t>
  </si>
  <si>
    <t>Impozit pe terenul din extravilan</t>
  </si>
  <si>
    <t>Alte impozite si taxe pe proprietate</t>
  </si>
  <si>
    <t>A4. IMPOZITE SI TAXE PE BUNURI SI SERVICII</t>
  </si>
  <si>
    <t>Sume defalcate din TVA</t>
  </si>
  <si>
    <t>Sume defalcate din TVA pentru finantarea cheltuielilor descentralizate la nivelul comunelor, oraselor, municipiilor, sectoarelor si Municipiului Bucuresti</t>
  </si>
  <si>
    <t>Sume defalcate din taxa pe valoarea adăugată pentru echilibrarea bugetelor locale</t>
  </si>
  <si>
    <t>Alte impozite si taxe generale pe bunuri si servicii</t>
  </si>
  <si>
    <t>Taxe hoteliere</t>
  </si>
  <si>
    <t>Taxe pe servicii specifice</t>
  </si>
  <si>
    <t>Impozit pe spectacole</t>
  </si>
  <si>
    <t>Taxe pe utilizarea bunurilor, autorizarea utilizarii bunurilor sau pe desfasurarea de activitati</t>
  </si>
  <si>
    <t>Impozit pe mijloacele de transport</t>
  </si>
  <si>
    <t>A6. ALTE IMPOZITE SI TAXE FISCALE</t>
  </si>
  <si>
    <t>Alte impozite si taxe fiscale</t>
  </si>
  <si>
    <t>Alte impozite si taxe</t>
  </si>
  <si>
    <t>C. VENITURI NEFISCALE</t>
  </si>
  <si>
    <t>C1. VENITURI DIN PROPRIETATE</t>
  </si>
  <si>
    <t>Venituri din proprietate</t>
  </si>
  <si>
    <t>C2. VANZARI DE BUNURI SI SERVICII</t>
  </si>
  <si>
    <t>Venituri din prestari de servicii si alte activitati</t>
  </si>
  <si>
    <t>Venituri din prestari de servicii</t>
  </si>
  <si>
    <t>Venituri din taxe administrative, eliberari permise</t>
  </si>
  <si>
    <t>Alte venituri din taxe administrative, eliberari permise</t>
  </si>
  <si>
    <t>Amenzi, penalitati si confiscari</t>
  </si>
  <si>
    <t>Venituri din amenzi si alte sanctiuni aplicate potrivit dispozitiilor legale</t>
  </si>
  <si>
    <t>Alte amenzi, penalitati si confiscari</t>
  </si>
  <si>
    <t>Diverse venituri</t>
  </si>
  <si>
    <t>Venituri din aplicarea prescriptiei extinctive</t>
  </si>
  <si>
    <t>II. VENITURI DIN CAPITAL</t>
  </si>
  <si>
    <t>Venituri din valorificarea unor bunuri</t>
  </si>
  <si>
    <t>Venituri din valorificarea unor bunuri ale institutiilor publice</t>
  </si>
  <si>
    <t>Venituri din vanzarea unor bunuri apartinand domeniului privat al statului sau al unitatilor administrativ-teritoriale</t>
  </si>
  <si>
    <t>III. OPERATIUNI FINANCIARE</t>
  </si>
  <si>
    <t>Incasari din rambursarea imprumuturilor acordate</t>
  </si>
  <si>
    <t>IV. SUBVENTII</t>
  </si>
  <si>
    <t>A. De capital</t>
  </si>
  <si>
    <t>Subvenţii de la bugetul de stat catre bugetele locale necesare sustinerii derulării proiectelor finantate din fonduri externe nerambursabile (FEN) postaderare</t>
  </si>
  <si>
    <t>B. Curente</t>
  </si>
  <si>
    <t>Finantarea drepturilor acordate persoanelor cu handicap</t>
  </si>
  <si>
    <t>Subventii pentru acordarea ajutorului pentru incalzirea locuintei cu lemne, carbuni, combustibili petrolieri</t>
  </si>
  <si>
    <t>Sume primite de la UE/alti donatori în contul platilor efectuate si prefinantari</t>
  </si>
  <si>
    <t>Fondul European de Dezvoltare Regionala</t>
  </si>
  <si>
    <t>Fondul Social European</t>
  </si>
  <si>
    <t>Alte subventii primite de la administratia centrala pentru finantarea unor activitati</t>
  </si>
  <si>
    <t>Subventii pentru sprijinirea construirii de locuinte</t>
  </si>
  <si>
    <t>Venituri din recuperarea cheltuielilor de judecata, imputatii si despagubiri</t>
  </si>
  <si>
    <t>Subventii pentru reabilitarea termica a cladirilor de locuit</t>
  </si>
  <si>
    <t>Subventii de la alte administratii</t>
  </si>
  <si>
    <t>Autoritati publice si actiuni externe</t>
  </si>
  <si>
    <t>Salarii de baza</t>
  </si>
  <si>
    <t>Sporuri pentru conditii de munca</t>
  </si>
  <si>
    <t>Indemnizatii platite unor persoane din afara unitatii</t>
  </si>
  <si>
    <t>Alte drepturi salariale in bani</t>
  </si>
  <si>
    <t>Contributii de asigurari sociale de stat</t>
  </si>
  <si>
    <t>Contributii de asigurări de somaj</t>
  </si>
  <si>
    <t>Contributii de asigurari sociale de sanatate</t>
  </si>
  <si>
    <t>Contributii de asigurari pentru accidente de munca si boli profesionale</t>
  </si>
  <si>
    <t>Contributii pentru concedii si indemnizatii</t>
  </si>
  <si>
    <t>Furnituri de birou</t>
  </si>
  <si>
    <t>Materiale pentru curatenie</t>
  </si>
  <si>
    <t>Încalzit, Iluminat si forta motrica</t>
  </si>
  <si>
    <t>Apa, canal si salubritate</t>
  </si>
  <si>
    <t>Carburanti si lubrifianti</t>
  </si>
  <si>
    <t>Piese de schimb</t>
  </si>
  <si>
    <t>Transport</t>
  </si>
  <si>
    <t>Posta, telecomunicatii, radio, tv, internet</t>
  </si>
  <si>
    <t>Materiale si prestari de servicii cu caracter functional</t>
  </si>
  <si>
    <t>Alte bunuri si servicii pentru întretinere si functionare</t>
  </si>
  <si>
    <t>Reparatii curente</t>
  </si>
  <si>
    <t>Uniforme si echipament</t>
  </si>
  <si>
    <t>Alte obiecte de inventar</t>
  </si>
  <si>
    <t>Deplasari interne, detaşări, transferări</t>
  </si>
  <si>
    <t>Deplasari Tn străinătate</t>
  </si>
  <si>
    <t>Carti, publicatii si materiale documentare</t>
  </si>
  <si>
    <t>Consultanta si expertiza</t>
  </si>
  <si>
    <t>Pregatire profesionala</t>
  </si>
  <si>
    <t>Protectia muncii</t>
  </si>
  <si>
    <t>Cheltuieli judiciare si extrajudiciare derivate din actiuni in reprezentarea intereselor statului, potrivit dispozitiilor legale</t>
  </si>
  <si>
    <t>Protocol si reprezentare</t>
  </si>
  <si>
    <t>Chirii</t>
  </si>
  <si>
    <t>Alte cheltuieli cu bunuri si servicii</t>
  </si>
  <si>
    <t>Finantare nationala</t>
  </si>
  <si>
    <t>Finantare extema nerambursabila</t>
  </si>
  <si>
    <t>Actiuni cu caracter stiintific si social-cultural</t>
  </si>
  <si>
    <t>Constructii</t>
  </si>
  <si>
    <t>Maşini, echipamente si mijloace de transport</t>
  </si>
  <si>
    <t>Alte active fixe (inclusiv reparatii capitale)</t>
  </si>
  <si>
    <t>Alte imprumuturi</t>
  </si>
  <si>
    <t xml:space="preserve">Plati efectuate in anii precedenti si recuperate in anul curent </t>
  </si>
  <si>
    <t>Tranzacţii privind datoria publică şi împrumuturi</t>
  </si>
  <si>
    <t>Comisioane si alte costuri aferente imprumuturilor interne</t>
  </si>
  <si>
    <t>Dobanzi aferente datoriei publice interne directe</t>
  </si>
  <si>
    <t>Dobanzi aferente datoriei publice exteme directe</t>
  </si>
  <si>
    <t>Invatamant</t>
  </si>
  <si>
    <t>Alte sporuri</t>
  </si>
  <si>
    <t>Fond pentru posturi ocupate prin cumul</t>
  </si>
  <si>
    <t>Fond aferent platii cu ora</t>
  </si>
  <si>
    <t>Norme de hrana</t>
  </si>
  <si>
    <t>Prime de asigurare viata platite de angajator pt.angajati</t>
  </si>
  <si>
    <t>Hrana pentru oameni</t>
  </si>
  <si>
    <t>Medicamente</t>
  </si>
  <si>
    <t>Lenjerie si accesorii de pat</t>
  </si>
  <si>
    <t>Ajutoare sociale in natura</t>
  </si>
  <si>
    <t>Burse</t>
  </si>
  <si>
    <t>Mobilier, aparatură birotică şi alte active corporale</t>
  </si>
  <si>
    <t>Cultura, recreere si religie</t>
  </si>
  <si>
    <t>Finantarea naţionala</t>
  </si>
  <si>
    <t>Finantare externa nerambursabila</t>
  </si>
  <si>
    <t>Sustinerea cultelor</t>
  </si>
  <si>
    <t>Asigurari si asistenta sociala</t>
  </si>
  <si>
    <t>Materiale sanitare</t>
  </si>
  <si>
    <t>Dezifectanti</t>
  </si>
  <si>
    <t>Ajutoare sociale in numerar</t>
  </si>
  <si>
    <t>Asociatii si fundatii</t>
  </si>
  <si>
    <t>Locuinte, servicii si dezvoltare publica</t>
  </si>
  <si>
    <t>Programe de dezvoltare</t>
  </si>
  <si>
    <t>de investigat</t>
  </si>
  <si>
    <t>Rambursari de credite externe contractate de ordonatorii de credite</t>
  </si>
  <si>
    <t>Rambursari de credite aferente datoriei publice interne locale</t>
  </si>
  <si>
    <t>Protectia mediului</t>
  </si>
  <si>
    <t>Alte transferuri curente interne</t>
  </si>
  <si>
    <t>Transporturi</t>
  </si>
  <si>
    <t>Alte servicii publice generale</t>
  </si>
  <si>
    <t>Fond de rezerva bugetara la dispozitia consiliilor locale si judetene</t>
  </si>
  <si>
    <t>Ordine publica si siguranta nationala</t>
  </si>
  <si>
    <t>Aparare</t>
  </si>
  <si>
    <t>Buget 1 - 2014</t>
  </si>
  <si>
    <t>Buget 2 - 2014</t>
  </si>
  <si>
    <t>Executie - 2014</t>
  </si>
  <si>
    <t>Executie - 2013</t>
  </si>
  <si>
    <t>prag de materialitate</t>
  </si>
  <si>
    <t>Total venituri</t>
  </si>
  <si>
    <t>Total cheltuieli</t>
  </si>
  <si>
    <t>x</t>
  </si>
  <si>
    <t>Deficit/Excedent</t>
  </si>
  <si>
    <t>Operatiuni financiare</t>
  </si>
  <si>
    <t>Cheltuieli curente</t>
  </si>
  <si>
    <t>Cheltuieli de capital</t>
  </si>
  <si>
    <t>Transferuri catre institutii publice</t>
  </si>
  <si>
    <t>Titlul I - Cheltuieli De Personal</t>
  </si>
  <si>
    <t>Titlul II - Bunuri Si Servicii</t>
  </si>
  <si>
    <t>Titlul VIII - Proiecte Cu Finanţare Din Fonduri Externe Nerambursabile (Fen) Postaderare</t>
  </si>
  <si>
    <t>Titlul XI - Alte Cheltuieli</t>
  </si>
  <si>
    <t>Titlul XIII - Active Nefinanciare</t>
  </si>
  <si>
    <t>Titlul XVI - Împrumuturi</t>
  </si>
  <si>
    <t>Titlul XIX - Plati Efectuate In Anii Precedenti Si Recuperate In Anul Curent</t>
  </si>
  <si>
    <t>Titlul III - Dobanzi</t>
  </si>
  <si>
    <t>Titlul IX - Asistenta Sociala</t>
  </si>
  <si>
    <t>Titlul VI - Transferuri Intre Unitati Ale Administratiei Publice</t>
  </si>
  <si>
    <t>Titlul VII - Alte Transferuri</t>
  </si>
  <si>
    <t>Titlul XVII - Rambursari De Credite</t>
  </si>
  <si>
    <t>Titlul V - Fonduri De Rezerva</t>
  </si>
  <si>
    <t>A. Transferuri interne</t>
  </si>
  <si>
    <t>Transferuri curente</t>
  </si>
  <si>
    <t>Cheltuieli salariale in bani</t>
  </si>
  <si>
    <t>Contributii</t>
  </si>
  <si>
    <t>Bunuri si servicii</t>
  </si>
  <si>
    <t>Bunuri de natura obiectelor de inventar</t>
  </si>
  <si>
    <t>Deplasari, detasari, transferari</t>
  </si>
  <si>
    <t>Alte cheltuieli</t>
  </si>
  <si>
    <t>Programe din Fondul Social European</t>
  </si>
  <si>
    <t>Active fixe</t>
  </si>
  <si>
    <t>Comisioane si alte costuri aferente imprumuturilor</t>
  </si>
  <si>
    <t>Dobanzi aferente datoriei publice interne</t>
  </si>
  <si>
    <t>Dobanzi aferente datoriei publice externe</t>
  </si>
  <si>
    <t>Cheltuieli salariale in natura</t>
  </si>
  <si>
    <t>Hrana</t>
  </si>
  <si>
    <t>Medicamente si materiale sanitare</t>
  </si>
  <si>
    <t>Ajutoare sociale</t>
  </si>
  <si>
    <t>Programe din Fondul European de Dezvoltare Regională</t>
  </si>
  <si>
    <t>Rambursari de credite externe</t>
  </si>
  <si>
    <t>Rambursari de credite interne</t>
  </si>
  <si>
    <t>ΔB1-B2</t>
  </si>
  <si>
    <t>ΔB2-executie</t>
  </si>
  <si>
    <t>Sporuri</t>
  </si>
  <si>
    <t>Norme de hrană</t>
  </si>
  <si>
    <t>Indemnizaţii persoane din afara primăriei (ex. asistenţi maternali)</t>
  </si>
  <si>
    <t>Cumul de funcţii (sporuri fonduri europene?)</t>
  </si>
  <si>
    <t>`</t>
  </si>
  <si>
    <t>Plata cu ora</t>
  </si>
  <si>
    <t>Alte drepturi salariale</t>
  </si>
  <si>
    <t>Invatamant (scoli, gradinite)</t>
  </si>
  <si>
    <t>Autoritati publice si actiuni externe (aparat propriu)</t>
  </si>
  <si>
    <t>Asigurari si asistenta sociala (DGASPC)</t>
  </si>
  <si>
    <t>Cultura, recreere si religie (preoti, muzee, centre)</t>
  </si>
  <si>
    <t>Total funcţii publice de conducere</t>
  </si>
  <si>
    <t>Total funcţii publice de execuţie</t>
  </si>
  <si>
    <t>Administrator public</t>
  </si>
  <si>
    <t>Funcţii contractuale</t>
  </si>
  <si>
    <t>Aparatul de specialitate al Primarului Sectorului 6</t>
  </si>
  <si>
    <t>Direcţia Generală de Asistenţa Socială şi Protecţia Copilului Sector 6</t>
  </si>
  <si>
    <t>Personal de conducere FP</t>
  </si>
  <si>
    <t>Personal de conducere C</t>
  </si>
  <si>
    <t>Personal de executie FP</t>
  </si>
  <si>
    <t>Personal de executie C</t>
  </si>
  <si>
    <t>Asistenti maternali</t>
  </si>
  <si>
    <t>Administratia Scolilor Sector 6</t>
  </si>
  <si>
    <t>DIrecţia locală de evidenţă a persoanelor Sector 6</t>
  </si>
  <si>
    <t>Direcţia Generală de Poliţie Locală</t>
  </si>
  <si>
    <t>Administratia Pieţelor Sector 6</t>
  </si>
  <si>
    <t>Nr. angajaţi</t>
  </si>
  <si>
    <t>Inspectoratul pentru Situatii de Urgenţă Sector 6</t>
  </si>
  <si>
    <t>Directia de impozite si taxe locale Sector 6</t>
  </si>
  <si>
    <t>Administraţia Domeniului Public şi Dezvoltare Urbană Sector 6</t>
  </si>
  <si>
    <t>Direcţia Administrarea Fondului Locativ Sector 6</t>
  </si>
  <si>
    <t>Personal 69 unităţi de invaţământ preuniversitar de stat: cluburi, gradiniţe, şcoli, licee</t>
  </si>
  <si>
    <t>Centrul Cultural European Sector 6</t>
  </si>
  <si>
    <t>Rmabursari de credite si dobanzi</t>
  </si>
  <si>
    <t>Cheltuieli pt proiecte fonduri europene</t>
  </si>
  <si>
    <t>Deplasari interne si strainatate</t>
  </si>
  <si>
    <t>Incalzit, iluminat</t>
  </si>
  <si>
    <t>Protocol</t>
  </si>
  <si>
    <t>Carti si publicatii</t>
  </si>
  <si>
    <t>Altele</t>
  </si>
  <si>
    <t>transferuri</t>
  </si>
  <si>
    <t>constructii</t>
  </si>
  <si>
    <t>Total salarii</t>
  </si>
  <si>
    <t>Procent salarii</t>
  </si>
  <si>
    <t>Curs mediu euro/lei 2014</t>
  </si>
  <si>
    <t>Miloane euro</t>
  </si>
  <si>
    <t>Bunuri si servicii total cheltuieli</t>
  </si>
  <si>
    <t>Procent din total cheltuieli</t>
  </si>
  <si>
    <t>Categorii de cheltuieli bunuri si servicii</t>
  </si>
  <si>
    <t>14a</t>
  </si>
  <si>
    <t>14b</t>
  </si>
  <si>
    <t>14c</t>
  </si>
  <si>
    <t>14d</t>
  </si>
  <si>
    <t>14e</t>
  </si>
  <si>
    <t>14f</t>
  </si>
  <si>
    <t>14g</t>
  </si>
  <si>
    <t>14h</t>
  </si>
  <si>
    <t>14i</t>
  </si>
  <si>
    <t>14j</t>
  </si>
  <si>
    <t>Milioane Euro</t>
  </si>
  <si>
    <t>Procent rambursari</t>
  </si>
  <si>
    <t>Procent ajutoare sociale</t>
  </si>
  <si>
    <t>Procent cheltuieli</t>
  </si>
  <si>
    <t>Categorie cheltuieli</t>
  </si>
  <si>
    <t>total cheltuieli</t>
  </si>
  <si>
    <t>Maşini, echipamente si mijloace de transport şi alte active</t>
  </si>
  <si>
    <t>Susţinere culte, asociaţii şi fundaţii, acţiuni socio-culturale</t>
  </si>
  <si>
    <t>Sume recuperate din anii precedenţi</t>
  </si>
  <si>
    <t>TOTAL CHELTUIELI</t>
  </si>
  <si>
    <t>Titlurile III, XVI, XVII</t>
  </si>
  <si>
    <t>Milioane euro</t>
  </si>
  <si>
    <t>Executie</t>
  </si>
  <si>
    <t>Buget 1</t>
  </si>
  <si>
    <t>Buget 2</t>
  </si>
  <si>
    <t>Curs mediu lei/euro 2014 BNR</t>
  </si>
  <si>
    <t>euro</t>
  </si>
  <si>
    <t>lei</t>
  </si>
  <si>
    <t>Procent venituri</t>
  </si>
  <si>
    <t>Impozit pe cladiri, teren si mijloacele de transport detinute de persoane fizice</t>
  </si>
  <si>
    <t>Impozit pe cladiri, teren si mijloace de transport detinute de persoane juridice</t>
  </si>
  <si>
    <t>Alte taxe si impozite locale (autorizatii, licente)</t>
  </si>
  <si>
    <t>Taxe judiciare de timbru, extrajudiciare si alte taxe de timbru</t>
  </si>
  <si>
    <t>Venituri din concesiuni, vanzari si inchirieri</t>
  </si>
  <si>
    <t>Amenzi</t>
  </si>
  <si>
    <t>Cote defalcate din TVA</t>
  </si>
  <si>
    <t>Fonduri europene</t>
  </si>
  <si>
    <t>Alte subventii (handicap, incalzire) si venituri</t>
  </si>
  <si>
    <t>Data</t>
  </si>
  <si>
    <t>Nr</t>
  </si>
  <si>
    <t>Beneficiar</t>
  </si>
  <si>
    <t xml:space="preserve">Adresa constructie </t>
  </si>
  <si>
    <t>Destinatie</t>
  </si>
  <si>
    <t xml:space="preserve"> Directia Investitii</t>
  </si>
  <si>
    <t xml:space="preserve">Cartierul Dr Taberei </t>
  </si>
  <si>
    <t>strazi, trotuare, parcari</t>
  </si>
  <si>
    <t xml:space="preserve">Directia Investitii  </t>
  </si>
  <si>
    <t>Cartierul Militari</t>
  </si>
  <si>
    <t>spatii verzi si zone recreere</t>
  </si>
  <si>
    <t xml:space="preserve">Directia Investitii </t>
  </si>
  <si>
    <t>Cartierul Dr Taberei</t>
  </si>
  <si>
    <t xml:space="preserve">DIRECTIA INVESTITII PS6 </t>
  </si>
  <si>
    <t xml:space="preserve">strada Torcatoarelor </t>
  </si>
  <si>
    <t>reabilitare sistem rutier</t>
  </si>
  <si>
    <t xml:space="preserve">str Popescu Stoian </t>
  </si>
  <si>
    <t xml:space="preserve">serg Marcu Ion </t>
  </si>
  <si>
    <t xml:space="preserve">calea Giulesti nr 123-125 </t>
  </si>
  <si>
    <t>DIRECTIA INVESTITII PS6</t>
  </si>
  <si>
    <t>strada Migdalului</t>
  </si>
  <si>
    <t>DGASPC Sector 6</t>
  </si>
  <si>
    <t xml:space="preserve"> aleea Istru nr 6</t>
  </si>
  <si>
    <t>reautorizare locuinta tip familial P</t>
  </si>
  <si>
    <t xml:space="preserve">Primaria Sector 6 </t>
  </si>
  <si>
    <t>Cal Plevnei nr 147-149</t>
  </si>
  <si>
    <t>supraetajare, modificari interioare corp C1 P/S+P+3E</t>
  </si>
  <si>
    <t>serg. Constantin Apostol</t>
  </si>
  <si>
    <t>str Govodarva</t>
  </si>
  <si>
    <t>str Pera Dumitru</t>
  </si>
  <si>
    <t>str gen George Macarovici</t>
  </si>
  <si>
    <t xml:space="preserve">str Dealului </t>
  </si>
  <si>
    <t xml:space="preserve">str serg Stefan Crisan </t>
  </si>
  <si>
    <t xml:space="preserve">aleea Dreptatii </t>
  </si>
  <si>
    <t xml:space="preserve">intrarea Fosnetului </t>
  </si>
  <si>
    <t>ADMINISTRATIA SCOLILOR S6</t>
  </si>
  <si>
    <t>str Romancierilor nr 1</t>
  </si>
  <si>
    <t>consolidare colegiu tehnic de posta si telecomunicatii</t>
  </si>
  <si>
    <t>Directia Investitii</t>
  </si>
  <si>
    <t>Valea Oltului</t>
  </si>
  <si>
    <t>iluminat public ANL</t>
  </si>
  <si>
    <t>serg Alexandru Cutieru</t>
  </si>
  <si>
    <t>Petuniei</t>
  </si>
  <si>
    <t>Campulung</t>
  </si>
  <si>
    <t>Administratia Strazilor</t>
  </si>
  <si>
    <t>bd 1mai x serg. Alexandru Postolache</t>
  </si>
  <si>
    <t>amenajare intersectie</t>
  </si>
  <si>
    <t>Administratia Cimitirelor</t>
  </si>
  <si>
    <t>bd Ghencea 18</t>
  </si>
  <si>
    <t>modernizare retea apa</t>
  </si>
  <si>
    <t>Intrarea Izvorani</t>
  </si>
  <si>
    <t>drumul Valea Doftanei nr 12</t>
  </si>
  <si>
    <t>amenajare peisagistica</t>
  </si>
  <si>
    <t>str Furtunei</t>
  </si>
  <si>
    <t>Calea Crangasi 52, bl ICEM</t>
  </si>
  <si>
    <t>reab termica</t>
  </si>
  <si>
    <t xml:space="preserve">bd 1 mai 22, bl. 4S14 </t>
  </si>
  <si>
    <t>Calea Crangasi 34, bl15/ICEM</t>
  </si>
  <si>
    <t>Aleea Istru 3, bl. P3</t>
  </si>
  <si>
    <t>Drumul Taberei 39A,bl. 801</t>
  </si>
  <si>
    <t>Aleea meseriasilor 1, bl. C93</t>
  </si>
  <si>
    <t>Cetatea de balta 12,bl.27</t>
  </si>
  <si>
    <t xml:space="preserve">Vladeasa 7, bl. C 84 </t>
  </si>
  <si>
    <t>Drumul sarii 6, bl.V53</t>
  </si>
  <si>
    <t>Mehadiei 16, bl.22</t>
  </si>
  <si>
    <t>Bd Iuliu Maniu 77, bl.2B</t>
  </si>
  <si>
    <t xml:space="preserve">Olanesti 4, bl. 43A </t>
  </si>
  <si>
    <t>Cetatea Histria 9, bl.B14</t>
  </si>
  <si>
    <t>bd Constructorilor 28, bl.17</t>
  </si>
  <si>
    <t>Nicolae Filimon 28,bl. 18</t>
  </si>
  <si>
    <t>Serg Gheorghe Latea 8, b. C52</t>
  </si>
  <si>
    <t>Baia de Aries 3, bl5B</t>
  </si>
  <si>
    <t>Bd Iuliu Maniu 22, bl. 15C</t>
  </si>
  <si>
    <t>Aleea Valea Rosie 1, bl. A5</t>
  </si>
  <si>
    <t>Cetatea de balta 126,bl. 10</t>
  </si>
  <si>
    <t>Aleea Pravat 6, bl.M2</t>
  </si>
  <si>
    <t xml:space="preserve">Fabricii 2, bl. 15 bis </t>
  </si>
  <si>
    <t>Hanul Ancutei 3, bl.147</t>
  </si>
  <si>
    <t>Constantin Titel Petrescu 8, bl. C39</t>
  </si>
  <si>
    <t>Valea Prahovei 1A, bl. 825 bis</t>
  </si>
  <si>
    <t>Calea Crangasi 44, bl 9</t>
  </si>
  <si>
    <t xml:space="preserve">Dreptatii 28, bl. F6 </t>
  </si>
  <si>
    <t>Politehnicii 1, bl. 11</t>
  </si>
  <si>
    <t>Cernisoara 45, bl.O13</t>
  </si>
  <si>
    <t xml:space="preserve">Dr taberei 35, bl. F5 </t>
  </si>
  <si>
    <t xml:space="preserve">Odgonului 3, bl. 134 </t>
  </si>
  <si>
    <t>Aleea valea salciei 1,bl. D5</t>
  </si>
  <si>
    <t>Rosia Montana 3, bl.M20</t>
  </si>
  <si>
    <t>Directia Generala de Asist sociala</t>
  </si>
  <si>
    <t xml:space="preserve">Bd Uverturii 81 </t>
  </si>
  <si>
    <t>birouri S+P+1E</t>
  </si>
  <si>
    <t>DIRECTIA IMPOZITE SI TAXE S6</t>
  </si>
  <si>
    <t>Virtutii 1-3 bl R2a</t>
  </si>
  <si>
    <t>intrare in legalitate -extindere</t>
  </si>
  <si>
    <t xml:space="preserve">Intr Perelelor </t>
  </si>
  <si>
    <t>brans apa</t>
  </si>
  <si>
    <t xml:space="preserve">Intr Sapei </t>
  </si>
  <si>
    <t xml:space="preserve">Intr Agudului </t>
  </si>
  <si>
    <t xml:space="preserve">intr Ialomitei </t>
  </si>
  <si>
    <t>Intr Valea Lupului</t>
  </si>
  <si>
    <t xml:space="preserve">Intr Varsei </t>
  </si>
  <si>
    <t xml:space="preserve">Intr Mandriei </t>
  </si>
  <si>
    <t>ADMINISTRATIA UNITATILOR DE INVATAMANTPREUNIVERSITAR</t>
  </si>
  <si>
    <t>Calea Giulesti 10</t>
  </si>
  <si>
    <t>continuare lucrari, amenajari interioare</t>
  </si>
  <si>
    <t>aleea Arheologilor</t>
  </si>
  <si>
    <t>strada Pictor Octav Bancila</t>
  </si>
  <si>
    <t>Investitii bugetul local 2014</t>
  </si>
  <si>
    <t>mii lei</t>
  </si>
  <si>
    <t>Capitolul 51.02 AUTORITĂŢI PUBLICE</t>
  </si>
  <si>
    <t>CAPITOLUL 61.02.05 ORDINE PUBLICA - PROTECTIE CIVILA SI PROTECTIA CONTRA INCENDIILOR</t>
  </si>
  <si>
    <t>CAPITOLUL 65.02 INVATAMANT</t>
  </si>
  <si>
    <t>CAPITOLUL 67.02 CULTURA, RECREERE SI RELIGIE</t>
  </si>
  <si>
    <t>CAPITOLUL 68.02.06 ASISTENTA SOCIALA PENTRU FAMILIE SI COPII</t>
  </si>
  <si>
    <t>CAPITOLUL 68.02.04 - Floarea Rosie</t>
  </si>
  <si>
    <t>CAPITOLUL 68.02.04 - Cantina Sf. Nectarie</t>
  </si>
  <si>
    <t>CAPITOLUL 68.02.11 CRESE</t>
  </si>
  <si>
    <t>CAPITOLUL 68.02.50 - DIRECTIE</t>
  </si>
  <si>
    <t>CAPITOLUL 68.02.04 ASISTENTA ACORDATA PERSOANELOR IN VARSTA - CMS Sf. Nectarie</t>
  </si>
  <si>
    <t>CAPITOLUL 70.02 LOCUINTE, SERVICII SI DEZVOLTARE PUBLICA</t>
  </si>
  <si>
    <t>CAPITOLUL 74.02 PROTECTIA MEDIULUI</t>
  </si>
  <si>
    <t>CAPITOLUL 84.02 TRANSPORTURI</t>
  </si>
  <si>
    <t>TOTAL</t>
  </si>
  <si>
    <t>PRIMARIE</t>
  </si>
  <si>
    <t>Investitii in continuare</t>
  </si>
  <si>
    <t>milioane euro</t>
  </si>
  <si>
    <t>Euro</t>
  </si>
  <si>
    <t>Reparatie capitala Centrul Relatii Cetatenesti Bd.Timisoara</t>
  </si>
  <si>
    <t>Reabilitare strazi</t>
  </si>
  <si>
    <t>Extindere spatiu birouri cladire Primarie Sector 6</t>
  </si>
  <si>
    <t>Constructii gradinite si scoli</t>
  </si>
  <si>
    <t>Reabilitare termica a imobilelor multietajate Sector 6</t>
  </si>
  <si>
    <t>Studii/proiecte tehnice, consultanta si asistenta tehnica</t>
  </si>
  <si>
    <t>Extindere retea de alimentare cu apa Str. Szabo Gabriela, inclusiv consultanta</t>
  </si>
  <si>
    <t>Dotari/obiecte de inventar</t>
  </si>
  <si>
    <t>Iluminat public parcare ANL Brancusi zona A, inclusiv consultanta</t>
  </si>
  <si>
    <t>Constructii parcari</t>
  </si>
  <si>
    <t>Constructie parcari supraterane, inclusiv consultanta</t>
  </si>
  <si>
    <t>Reabiltare termica blocuri</t>
  </si>
  <si>
    <t>Extindere retea de canalizare str.Szabo Gabriela, inclusiv consultanta</t>
  </si>
  <si>
    <t>Alte lucrari de constructii</t>
  </si>
  <si>
    <t>Cofinantare proiect Extindere retele de alimentare cu apa, canalizare menajera si canalizare pluviala in sectorul 6, inclusiv consultanta</t>
  </si>
  <si>
    <t>Lucrari canalizare</t>
  </si>
  <si>
    <t>Reabilitare sistem rutier str. Serg. Moise Constantin, inclusiv consultanta</t>
  </si>
  <si>
    <t>Lucrari iluminat public</t>
  </si>
  <si>
    <t>Reabilitare sistem rutier str. Piatra Rosie, inclusiv consultanta</t>
  </si>
  <si>
    <t>Amenajare spatii verzi</t>
  </si>
  <si>
    <t>Investitii noi</t>
  </si>
  <si>
    <t>Cumparare cladiri</t>
  </si>
  <si>
    <t>Reabilitare termica a imobilelor multietajate Sector 6(S3)</t>
  </si>
  <si>
    <t>Constructii centre sociale</t>
  </si>
  <si>
    <t>Total</t>
  </si>
  <si>
    <t>Extindere spatiu tehnic cladire Primarie Sector 6</t>
  </si>
  <si>
    <t>Participare la Programul National de Imbunatatire a calitatii mediului prin realizarea de spatii verzi in localitati cu proiectul "Amenajare parc ANL Brancusi, Sector 6, Bucuresti", inclusiv consultanta si cote ISC</t>
  </si>
  <si>
    <t>Consolidare, extindere si modernizare cinematograf Favorit, inclusiv consultanta</t>
  </si>
  <si>
    <t>Reabilitare sistem rutier str. Szabo Gabriela, inclusiv consultanta</t>
  </si>
  <si>
    <t>Reabilitare sistem rutier str. Nicolae Filimon, inclusiv consultanta si cote ISC</t>
  </si>
  <si>
    <t>Reabilitare sistem rutier intr. Izvorani, inclusiv consultanta si cote ISC</t>
  </si>
  <si>
    <t>Reabilitare sistem rutier str. Padurarilor, inclusiv consultanta si cote ISC</t>
  </si>
  <si>
    <t>Reabilitare sistem rutier str. Pera Dumitru, inclusiv consultanta si cote ISC</t>
  </si>
  <si>
    <t>Reabilitare sistem rutier str. G-ral Macarovici V. George, inclusiv consultanta si cote ISC</t>
  </si>
  <si>
    <t>Alte cheltuieli de investitii</t>
  </si>
  <si>
    <t>a. Achiziţii imobile</t>
  </si>
  <si>
    <t>Achizitie cladire Colegiul Tehnic de Posta si Telecomunicatii Ghe Airinei</t>
  </si>
  <si>
    <t>b. Dotari independente</t>
  </si>
  <si>
    <t>c. Cheltuieli pentru elaborarea studiilor de prefezabilitate, a studiilor de fezabilitate, proiectelor si altor studii aferente obiectivelor de investitii</t>
  </si>
  <si>
    <t>Servicii optimizare lichiditati</t>
  </si>
  <si>
    <t>Studii concesionare servicii de salubritate</t>
  </si>
  <si>
    <t>PT+DDE Asigurarea microclimatului serelor din Parcul Dr.Taberei</t>
  </si>
  <si>
    <t>Reactualizare documentatie tehnica PIDU - Modernizare urbanistica spatii verzi in Cartierele Drumul Taberei si Militari</t>
  </si>
  <si>
    <t>e. Consultanta, asistenta tehnica si alte cheltuieli asimilate investitiilor: Consultanta management de proiect si achizitii publice, taxe</t>
  </si>
  <si>
    <t>A.D.P.D.U.</t>
  </si>
  <si>
    <t>Lucrari de amenajare spatii verzi si locuri de joaca</t>
  </si>
  <si>
    <t>Lucrari de imprejmuire sediu Cet Vest</t>
  </si>
  <si>
    <t>DIRECTIA DE IMPOZITE SI TAXE LOCALE</t>
  </si>
  <si>
    <t>Extindere cladire Virtutii</t>
  </si>
  <si>
    <t>SF+PT+DDE cladire sediu</t>
  </si>
  <si>
    <t>d. Cheltuieli de expertiza</t>
  </si>
  <si>
    <t>Expertiza cladire sediu Dr. Taberei 18</t>
  </si>
  <si>
    <t>ADMINISTRATIA SCOLILOR</t>
  </si>
  <si>
    <t>Constructie corp gradinita Scoala 198</t>
  </si>
  <si>
    <t>Constructie corp gradinita Scoala 311</t>
  </si>
  <si>
    <t>Constructie corp cladire Gradinita 41</t>
  </si>
  <si>
    <t>Constructie corp gradinita Scoala 142</t>
  </si>
  <si>
    <t>Reabilitare cladire camin Liceul cu program sportiv "Mircea Eliade"</t>
  </si>
  <si>
    <t>Post trafo corp gradinita Scoala 142</t>
  </si>
  <si>
    <t>Consolidare sala de sport Colegiul Tehnic de Posta si Telecomunicatii "Gh. Airinei"</t>
  </si>
  <si>
    <t>Proiectare si consolidare cladire incinta Colegiului tehnic de Posta si Telecomunicatii "Gh. Airinei"</t>
  </si>
  <si>
    <t>SF+PT+DDE Consolidare cladire Colegiul Tehnic de Posta si Telecomunicatii "Gh. Airinei"</t>
  </si>
  <si>
    <t>Expertiza cladire Gradinita "Hillary Clinton"</t>
  </si>
  <si>
    <t>Expertiza cladire Colegiul Economic "Costin C.Kiritescu"</t>
  </si>
  <si>
    <t>DGASPC</t>
  </si>
  <si>
    <t>Restructurare CSS Sf. Andrei</t>
  </si>
  <si>
    <t>Amenajare gradina CRRN</t>
  </si>
  <si>
    <t>Extindere si modernizare Centrul Social Multifunctional "Neghinita"</t>
  </si>
  <si>
    <t>Extindere si modernizare Centrul Social Multifunctional "Pinochio"</t>
  </si>
  <si>
    <t>Amenajare loc joaca CSM Sf. Andrei</t>
  </si>
  <si>
    <t>Amenajare C.P. Sfintii Imparati Constantin si Elena</t>
  </si>
  <si>
    <t>Amenajare CITO</t>
  </si>
  <si>
    <t>Protoierie</t>
  </si>
  <si>
    <t>Studiu de fezabilitate Saline artificiale</t>
  </si>
  <si>
    <t>Studiu fezabilitate Sf. Andrei</t>
  </si>
  <si>
    <t>Proiect tehnic CP SF Andrei</t>
  </si>
  <si>
    <t>Studiu de fezabilitate Brutarie</t>
  </si>
  <si>
    <t>Proiect tehnic Brutarie</t>
  </si>
  <si>
    <t>Studiu fezabilitate Protoierie sector 6</t>
  </si>
  <si>
    <t>Proiect tehnic Protoierie sector 6</t>
  </si>
  <si>
    <t>Nr. contract</t>
  </si>
  <si>
    <t>Obiectul contractului</t>
  </si>
  <si>
    <t>Nr. anunt de atribuire</t>
  </si>
  <si>
    <t>Tip contract</t>
  </si>
  <si>
    <t>Acord-cadru</t>
  </si>
  <si>
    <t>Servicii de curatenie sedii ale Primariei Sector 6. Servicii de curatenie uzuala zilnica , servicii de curatenie generala lunara si
servicii de curatenie pentru spatii exterioare</t>
  </si>
  <si>
    <t>Valoare lei (fara TVA)</t>
  </si>
  <si>
    <t>Valoare Euro</t>
  </si>
  <si>
    <t>data atribuirii contractului</t>
  </si>
  <si>
    <t>Numar de oferte primite</t>
  </si>
  <si>
    <t>Castigator</t>
  </si>
  <si>
    <t>Exclusive Clean International SRL</t>
  </si>
  <si>
    <t>Adresa postala: Str Campia Libertatii nr 43, bl MC6, sc A, ap 19 ,
Localitatea: Bucuresti , Cod postal: 010342 , Romania , Tel. +40
749372542 , Email: office@curateniebirouri.ro</t>
  </si>
  <si>
    <t>144943/12.03.2014</t>
  </si>
  <si>
    <t>Contractarea unei/unor finantari rambursabile interne si/sau externe in valoare de pana la 175.994.299 lei sau echivalent euro pentru refinantarea imprumutului intern contractat de la Banca Comerciala Romana (DM nr. 38/24.07.2009)</t>
  </si>
  <si>
    <t>ING Bank NV Amsterdam Sucursala Bucuresti</t>
  </si>
  <si>
    <t>Adresa postala: Sos Kiseleff 11-13, Sector 1 , Localitatea: Bucuresti, Cod postal: 70000 , Romania , Tel. 2091589 , Email:
bogdan.constantinescu@ing.ro , Fax: 2229385</t>
  </si>
  <si>
    <t>contract</t>
  </si>
  <si>
    <t>145844/16.04.2014</t>
  </si>
  <si>
    <t>Contractarea unui imprumut intern in valoare de pana la 240 milioane lei</t>
  </si>
  <si>
    <t>148541/26.07.2014</t>
  </si>
  <si>
    <t>148123/10.07.2014</t>
  </si>
  <si>
    <t>acord cadru</t>
  </si>
  <si>
    <t>Acord cadru privind servicii de optimizare si gestionare a lichiditatilor financiare pentru programele de investitii ale Sectorului 6 al Municipiului Bucuresti</t>
  </si>
  <si>
    <t>TUD Business Consulting SRL</t>
  </si>
  <si>
    <t>Adresa postala: STR NICOLE FILIMON, NR 45, SECTOR 6 , Localitatea: Bucuresti , Cod postal: 060282 , Romania , Tel. +40724111335 , Email: mihai.tudorancea@tudconsult.ro , Fax: +40314259678 , Adresa internet (URL): www.tudconsult.ro</t>
  </si>
  <si>
    <t>152251/25.11.2014</t>
  </si>
  <si>
    <t>TETTAS S.R.L.</t>
  </si>
  <si>
    <t>Adresa postala: Str. Constantin Daniel, nr. 3-5, Sector 1 , Localitatea: Bucuresti , Cod postal: 010631 , Romania , Tel. 0213129561 , Email: cvasile@tettas.ro , Fax: 0213129561</t>
  </si>
  <si>
    <t xml:space="preserve">Negociere fara anunt de participare
Justificarea alegerii procedurii de negociere fara publicarea prealabila a
unui anunt de participare:
</t>
  </si>
  <si>
    <t>Lucrari de Constructii parcari supraterane etajate automatizate pe raza sectorului 6. • Noi lucrari / servicii, constituind o repetare a lucrarilor / serviciilor existente si solicitate in conformitate cu conditiile stricte conforme cu cele stabilite in directiva. Referinte cu privire la procedura initiala: 327874</t>
  </si>
  <si>
    <t>151271/29.10.2014</t>
  </si>
  <si>
    <t>Servicii de dirigentie de santier pentru lucrarile care se vor executa in cadrul proiectului „lucrari privind modernizare urbanistica strazi, trotuare, parcari in Cartierul Militari (delimitat de Sos Virtutii, Str. Ariesul Mare, Str. Baia de Aries, B-dul Iuliu Maniu) cod SMIS 7807”. Servicii de arhitectura; servicii de inginerie si servicii integrate de inginerie; servicii de amenajare urbana si servicii de arhitectura peisagistica; servicii conexe de consultanta stiintifica si tehnica; servicii de testare si analiza tehnica</t>
  </si>
  <si>
    <t>CONCIVIDIA CONSULTING SRL</t>
  </si>
  <si>
    <t>Adresa postala: STR. AL. VALEA SALCIEI NR 1, BL D5, SC B, AP 20, SECT 6, BUCURESTI , Localitatea: Bucuresti, Cod postal: 061915 , Romania , Tel. +40 0727356073 , Email: concividia@gmail.com , Fax: +40 0318146835, Adresa internet (URL): www.concividia.ro</t>
  </si>
  <si>
    <t>Date castigator</t>
  </si>
  <si>
    <t>Primarie</t>
  </si>
  <si>
    <t>ADMINISTRATIA DOMENIULUI PUBLIC SECTOR 6</t>
  </si>
  <si>
    <t>.Aut contr are dreptul de a retine garantia în oricare din urm sit:a)Îsi retrage oferta, în perioada de valabilitate a acesteia</t>
  </si>
  <si>
    <t>b)Oferta sa fiind stabilita câstigatoare, refuza sa semneze acordul cadru în perioada de valabilitate a ofertei</t>
  </si>
  <si>
    <t>c)Oferta sa fiind stabilita câstigatoare, nu a constituit garantia de buna executie in perioada de valab a ofertei</t>
  </si>
  <si>
    <t xml:space="preserve"> d)Ofertantul a contestat un act al aut contr la CNSC, Consiliul respinge contestatia (suma retinuta se va calcula conform prevederilor art. 2781 alin. (1) O.U.G. nr. 34/2006).În conf cu Lg 346/2004, IMM-urile pot solicita reducerea cu 50% a garantiei prin prezentarea doc justificative corespunzatoare.În acest caz, garantia va fi însotita de decl pe propria raspundere pv încadrarea în categoria IMM.Garantia de participare se va completa si se va depune în original (la adresa de la punctul I.1) avand in vedere ca scrisorile de garantie sunt valabile doar in original.Aut contr va elibera/restitui garantia de participare conform prevederilor art. 88 din H.G. nr. 925/2006.Garantia de participare trebuie sa fie irevocabila si emisa în favoarea aut contr.În cazul constituirii garantiei printr-un instrument de garantare se va completa Form 15 sau un alt model care sa contina cel putin datele din acest form. In cazul in care se depune oferta pentru mai multe loturi, valoarea garantiei de participare se cumuleaza. Garantia de buna executie este de 10% din val. contr. Garantia de buna ex. se constituie prin printr-un instrument de garantare emis în cond legii de o societate bancara sau de o societate de asigurari în conditiile art. 90 alin. (1) din H.G. nr. 925/2006 sau prin retineri succesive din sumele datorate pentru facturi partiale. În acest ultim caz, suma initiala pe care o va depune contractantul în contul deschis la Trezorerie la dispozitia autoritatii contractante va fi de 0,5% din pretul contractului. Ofertantul declarat câstigator are obligatia de a constitui garantia de buna executie a contractului în termen de 15 zile lucratoare de la data semnarii contractului, sub sanctiunea rezilierii acestuia. Autoritatea contractanta va elibera/restitui garantia de buna executie conform prevederilor art. 91- 92 din HG nr. 925/2006. Ofertantul poate constitui garantia de buna executie în cuantum de 50% din val. solicitata de Beneficiar în conformitate cu prevederile Legii nr. 346/2004.^Fonduri Structurale Prog Operational Regional 2007-2013 Axa prioritara 1</t>
  </si>
  <si>
    <t xml:space="preserve"> Buget local al Sectorului 6</t>
  </si>
  <si>
    <t>CONSTRUCTII ERBASU S.A.^430008^Romania^Bucuresti^Str. NICOLAE G. CARAMFIL Nr. 72, Bloc XXII A, Ap. 1-2, Sector 1^Anunt de atribuire la anunt de participare^Lucrari^Licitatie deschisa^SECTORUL 6 AL MUNICIPIULUI BUCURESTI^4340730^Administratie publica centrala, institutie publica in subordonarea/coordonarea administratiei publice centrale^Servicii generale ale administratiilor publice^142303^2013-11-30 01:30:00.677000000^Un contract de achizitii publice^Pretul cel mai scazut^DA^13^DA^4^2014-01-20 00:00:00^Lucrari drumuri pt Proiectul „Modernizare urbanistica strazi, trotuare, parcari in Cartierul Militar^21534594.16^RON^21534594.16^4753668.607757003^16387^45112710-5^139098^2012-09-22 01:30:01.333000000^89735530.19^RON^DA^^1^^^Lot I: 500000 lei Lot II:400000 leiLot III:41185 leiLot IV: 360000 leiLot V: 440000 leiPerioada de valabilitate: 90 zile de la data depunerii ofertelor, cu posibilitatea prelungirii acesteia la cererea aut contr.Forma de constituire:instr de garantare irevocabil emis, în conditiile legii, de o soc bancara ori de o soc de asigurari</t>
  </si>
  <si>
    <t>CONSTRUCTII ERBASU S.A.</t>
  </si>
  <si>
    <t>Romania</t>
  </si>
  <si>
    <t>Bucuresti</t>
  </si>
  <si>
    <t>Str. NICOLAE G. CARAMFIL Nr. 72, Bloc XXII A, Ap. 1-2, Sector 1</t>
  </si>
  <si>
    <t>^^^^^^Lucrari^Licitatie deschisa^SECTORUL 6 AL MUNICIPIULUI BUCURESTI^4340730^Administratie publica centrala, institutie publica in subordonarea/coordonarea administratiei publice centrale^Servicii generale ale administratiilor publice^142303^2013-11-30 01:30:00.677000000^Un contract de achizitii publice^Pretul cel mai scazut^DA^13^DA^3^2014-01-20 00:00:00^Lucrari drumuri pt Proiectul „Modernizare urbanistica strazi, trotuare, parcari in Cartierul DrTaber^20463969.52^RON^20463969.52^4517332.8447495643^16387^45112710-5^139098^2012-09-22 01:30:01.333000000^89735530.19^RON^DA^^1^^^Lot I: 500000 lei Lot II:400000 leiLot III:41185 leiLot IV: 360000 leiLot V: 440000 leiPerioada de valabilitate: 90 zile de la data depunerii ofertelor, cu posibilitatea prelungirii acesteia la cererea aut contr.Forma de constituire:instr de garantare irevocabil emis, în conditiile legii, de o soc bancara ori de o soc de asigurari</t>
  </si>
  <si>
    <t>Anunt de atribuire la anunt de participare</t>
  </si>
  <si>
    <t>INES GROUP S.R.L|4021138|Romania|Bucuresti|Str. Virgil Madgearu, nr. 2-6, Sector 1|Cumparare directa|SECTORUL 6 AL MUNICIPIULUI BUCURESTI|4340730|DA5557285|2014-07-08 15:04:42.853000000|Cumparare directa|DA5557285|2014-07-09 10:37:40.230000000|Servicii de internet pentru sediul Sectorul 6 al Municipiului Bucuresti|26000.0000|RON|26000.0000|5927.010000|18474|72400000-4</t>
  </si>
  <si>
    <t>Merritt Company S.R.L.</t>
  </si>
  <si>
    <t>Afumati</t>
  </si>
  <si>
    <t>Sos. Bucuresti-Urziceni nr.7</t>
  </si>
  <si>
    <t>Cumparare directa</t>
  </si>
  <si>
    <t>DIRECTIA GENERALA DE ASISTENTA SOCIALA SI PROTECTIA COPILULUI SECTOR 6</t>
  </si>
  <si>
    <t>DA5690712</t>
  </si>
  <si>
    <t>2014-08-22 09:58:18.280000000</t>
  </si>
  <si>
    <t>2014-08-25 11:06:05.663000000</t>
  </si>
  <si>
    <t xml:space="preserve">Dulap vestiare copii </t>
  </si>
  <si>
    <t>RON</t>
  </si>
  <si>
    <t>39122100-4</t>
  </si>
  <si>
    <t>DA5690881</t>
  </si>
  <si>
    <t>2014-08-22 10:16:13.397000000</t>
  </si>
  <si>
    <t>2014-08-25 11:10:04.423000000</t>
  </si>
  <si>
    <t xml:space="preserve">Dulap baie </t>
  </si>
  <si>
    <t>DA5690860</t>
  </si>
  <si>
    <t>2014-08-22 10:14:07.987000000</t>
  </si>
  <si>
    <t>2014-08-25 11:09:23.163000000</t>
  </si>
  <si>
    <t xml:space="preserve">Noptiera </t>
  </si>
  <si>
    <t>DA5690841</t>
  </si>
  <si>
    <t>2014-08-22 10:12:15.063000000</t>
  </si>
  <si>
    <t>2014-08-25 11:09:04.910000000</t>
  </si>
  <si>
    <t xml:space="preserve">Saltea </t>
  </si>
  <si>
    <t>39143100-7</t>
  </si>
  <si>
    <t>DA5690823</t>
  </si>
  <si>
    <t>2014-08-22 10:10:34.757000000</t>
  </si>
  <si>
    <t>2014-08-25 11:08:43.413000000</t>
  </si>
  <si>
    <t xml:space="preserve">Pat copil </t>
  </si>
  <si>
    <t>DA5690785</t>
  </si>
  <si>
    <t>2014-08-22 10:05:45.840000000</t>
  </si>
  <si>
    <t>2014-08-25 11:07:51.387000000</t>
  </si>
  <si>
    <t xml:space="preserve">Bancute elevi </t>
  </si>
  <si>
    <t>39156000-0</t>
  </si>
  <si>
    <t>DA5690804</t>
  </si>
  <si>
    <t>2014-08-22 10:08:09.863000000</t>
  </si>
  <si>
    <t>2014-08-25 11:08:15.847000000</t>
  </si>
  <si>
    <t xml:space="preserve">Dulap vestiar </t>
  </si>
  <si>
    <t>DA5690761</t>
  </si>
  <si>
    <t>2014-08-22 10:03:06.500000000</t>
  </si>
  <si>
    <t>2014-08-25 11:07:34.367000000</t>
  </si>
  <si>
    <t xml:space="preserve">Scaun sala mese </t>
  </si>
  <si>
    <t>39112000-0</t>
  </si>
  <si>
    <t>DA5690743</t>
  </si>
  <si>
    <t>2014-08-22 10:00:38.873000000</t>
  </si>
  <si>
    <t>2014-08-25 11:06:42.370000000</t>
  </si>
  <si>
    <t xml:space="preserve">Masa sala de mese </t>
  </si>
  <si>
    <t>39121000-6</t>
  </si>
  <si>
    <t>DA5690914</t>
  </si>
  <si>
    <t>2014-08-22 10:19:23.333000000</t>
  </si>
  <si>
    <t>2014-08-25 11:10:24.377000000</t>
  </si>
  <si>
    <t xml:space="preserve">Masa lucru </t>
  </si>
  <si>
    <t>DA5690965</t>
  </si>
  <si>
    <t>2014-08-22 10:24:27.187000000</t>
  </si>
  <si>
    <t>2014-08-25 11:11:14.343000000</t>
  </si>
  <si>
    <t xml:space="preserve"> Birou cu extensie </t>
  </si>
  <si>
    <t>DA5690941</t>
  </si>
  <si>
    <t>2014-08-22 10:21:58.067000000</t>
  </si>
  <si>
    <t>2014-08-25 11:10:55.873000000</t>
  </si>
  <si>
    <t xml:space="preserve">Scaun pt mese de lucru </t>
  </si>
  <si>
    <t>DA5691039</t>
  </si>
  <si>
    <t>2014-08-22 10:31:27.910000000</t>
  </si>
  <si>
    <t>2014-08-25 11:12:39.490000000</t>
  </si>
  <si>
    <t xml:space="preserve">Dulap documente </t>
  </si>
  <si>
    <t>DA5691007</t>
  </si>
  <si>
    <t>2014-08-22 10:27:41.423000000</t>
  </si>
  <si>
    <t>2014-08-25 11:11:38.510000000</t>
  </si>
  <si>
    <t xml:space="preserve">Scaun cu spatar si cotiere </t>
  </si>
  <si>
    <t>DA5691022</t>
  </si>
  <si>
    <t>2014-08-22 10:29:18.253000000</t>
  </si>
  <si>
    <t>2014-08-25 15:36:05.883000000</t>
  </si>
  <si>
    <t xml:space="preserve">Scaun vizitator </t>
  </si>
  <si>
    <t>DA5691251</t>
  </si>
  <si>
    <t>2014-08-22 10:58:32.770000000</t>
  </si>
  <si>
    <t>2014-08-25 15:36:15.757000000</t>
  </si>
  <si>
    <t>Birou educatoare</t>
  </si>
  <si>
    <t>DA5691223</t>
  </si>
  <si>
    <t>2014-08-22 10:55:09.590000000</t>
  </si>
  <si>
    <t>2014-08-25 11:14:45.057000000</t>
  </si>
  <si>
    <t xml:space="preserve">Dulap rechizite </t>
  </si>
  <si>
    <t>DA5691197</t>
  </si>
  <si>
    <t>2014-08-22 10:52:33.820000000</t>
  </si>
  <si>
    <t>2014-08-25 11:14:21.097000000</t>
  </si>
  <si>
    <t>DA5691178</t>
  </si>
  <si>
    <t>2014-08-22 10:50:34.833000000</t>
  </si>
  <si>
    <t>2014-08-25 11:14:00.847000000</t>
  </si>
  <si>
    <t xml:space="preserve">Pat </t>
  </si>
  <si>
    <t>DA5691126</t>
  </si>
  <si>
    <t>2014-08-22 10:44:29.053000000</t>
  </si>
  <si>
    <t>2014-08-25 11:12:19.227000000</t>
  </si>
  <si>
    <t>DA5691142</t>
  </si>
  <si>
    <t>2014-08-22 10:46:05.463000000</t>
  </si>
  <si>
    <t>2014-08-25 11:13:05.263000000</t>
  </si>
  <si>
    <t xml:space="preserve">Dulap medicamente </t>
  </si>
  <si>
    <t>DA5691155</t>
  </si>
  <si>
    <t>2014-08-22 10:48:02.123000000</t>
  </si>
  <si>
    <t>2014-08-25 11:13:23.827000000</t>
  </si>
  <si>
    <t>TROPEVM S.R.L.</t>
  </si>
  <si>
    <t>Pucioasa</t>
  </si>
  <si>
    <t>str. Dacia, nr.2</t>
  </si>
  <si>
    <t>DA5819931</t>
  </si>
  <si>
    <t>2014-09-26 12:41:19.387000000</t>
  </si>
  <si>
    <t>2014-09-29 09:21:25.740000000</t>
  </si>
  <si>
    <t xml:space="preserve">Stick index hartie 20x50mm, 4 culori pastel x 50 file/set </t>
  </si>
  <si>
    <t>22816300-6</t>
  </si>
  <si>
    <t>DA5819904</t>
  </si>
  <si>
    <t>2014-09-26 12:40:01.540000000</t>
  </si>
  <si>
    <t>2014-09-29 09:21:10.497000000</t>
  </si>
  <si>
    <t xml:space="preserve">Mina creion 0.5mm 0.7mm 0.9mm ROTRING Tarie 2B </t>
  </si>
  <si>
    <t>30192132-5</t>
  </si>
  <si>
    <t>DA5820036</t>
  </si>
  <si>
    <t>2014-09-26 12:46:48.283000000</t>
  </si>
  <si>
    <t>2014-09-29 09:22:09.593000000</t>
  </si>
  <si>
    <t xml:space="preserve">Banda dublu adeziva 24mm x 20m </t>
  </si>
  <si>
    <t>44424200-0</t>
  </si>
  <si>
    <t>DA5820004</t>
  </si>
  <si>
    <t>2014-09-26 12:45:16.713000000</t>
  </si>
  <si>
    <t>2014-09-29 09:21:53.680000000</t>
  </si>
  <si>
    <t xml:space="preserve">Plic pentru CD, offset alb, 90g/mp </t>
  </si>
  <si>
    <t>30199230-1</t>
  </si>
  <si>
    <t>DA5819968</t>
  </si>
  <si>
    <t>2014-09-26 12:43:06.637000000</t>
  </si>
  <si>
    <t>2014-09-29 09:21:40.420000000</t>
  </si>
  <si>
    <t xml:space="preserve">Alonje metalice cu sistem de indosariere plastic </t>
  </si>
  <si>
    <t>30192000-1</t>
  </si>
  <si>
    <t>DA5819839</t>
  </si>
  <si>
    <t>2014-09-26 12:36:26.710000000</t>
  </si>
  <si>
    <t>2014-09-29 09:20:37.113000000</t>
  </si>
  <si>
    <t xml:space="preserve">DVD-R Verbatim, 16x, 4.7 Gb </t>
  </si>
  <si>
    <t>30234400-2</t>
  </si>
  <si>
    <t>DA5819860</t>
  </si>
  <si>
    <t>2014-09-26 12:37:42.370000000</t>
  </si>
  <si>
    <t>2014-09-29 09:20:49.267000000</t>
  </si>
  <si>
    <t xml:space="preserve">Creion mecanic 0.5mm, grip si accesorii metalice </t>
  </si>
  <si>
    <t>30192126-0</t>
  </si>
  <si>
    <t>DA5819783</t>
  </si>
  <si>
    <t>2014-09-26 12:33:22.797000000</t>
  </si>
  <si>
    <t>2014-09-29 09:20:02.683000000</t>
  </si>
  <si>
    <t xml:space="preserve">Solutie pentru curatare whiteboard, 125ml </t>
  </si>
  <si>
    <t>39830000-9</t>
  </si>
  <si>
    <t>DA5819811</t>
  </si>
  <si>
    <t>2014-09-26 12:34:53.653000000</t>
  </si>
  <si>
    <t>2014-09-29 09:20:20.920000000</t>
  </si>
  <si>
    <t xml:space="preserve">Panou pluta, rama lemn, format 45x60cm </t>
  </si>
  <si>
    <t>30192170-3</t>
  </si>
  <si>
    <t>DA5819752</t>
  </si>
  <si>
    <t>2014-09-26 12:31:25.933000000</t>
  </si>
  <si>
    <t>2014-09-29 09:19:48.783000000</t>
  </si>
  <si>
    <t xml:space="preserve">Separatoare carton pentru biblioraft, dimensiune: 105 x 240cm, diverse culori, 100 buc./set </t>
  </si>
  <si>
    <t>30199600-6</t>
  </si>
  <si>
    <t>DA5820311</t>
  </si>
  <si>
    <t>2014-09-26 13:05:21.623000000</t>
  </si>
  <si>
    <t>2014-09-29 09:25:58.857000000</t>
  </si>
  <si>
    <t xml:space="preserve">Cartus toner black pentru multifunctionala OKI MC851 </t>
  </si>
  <si>
    <t>30125110-5</t>
  </si>
  <si>
    <t>DA5820132</t>
  </si>
  <si>
    <t>2014-09-26 12:53:01.563000000</t>
  </si>
  <si>
    <t>2014-09-29 09:23:23.287000000</t>
  </si>
  <si>
    <t xml:space="preserve">Marker permanent vf. rotund 2.5mm, diverse culori </t>
  </si>
  <si>
    <t>30192125-3</t>
  </si>
  <si>
    <t>DA5820116</t>
  </si>
  <si>
    <t>2014-09-26 12:51:48.357000000</t>
  </si>
  <si>
    <t>2014-09-29 09:23:10.013000000</t>
  </si>
  <si>
    <t xml:space="preserve">Suport vertical pentru cataloage, fabricat din plastic </t>
  </si>
  <si>
    <t>30193900-7</t>
  </si>
  <si>
    <t>DA5820098</t>
  </si>
  <si>
    <t>2014-09-26 12:50:39.477000000</t>
  </si>
  <si>
    <t>2014-09-29 09:22:54.397000000</t>
  </si>
  <si>
    <t xml:space="preserve">Perforator metalic, capacitate perorare maxim 60 coli </t>
  </si>
  <si>
    <t>30197330-8</t>
  </si>
  <si>
    <t>DA5820052</t>
  </si>
  <si>
    <t>2014-09-26 12:47:57.280000000</t>
  </si>
  <si>
    <t>2014-09-29 09:22:24.350000000</t>
  </si>
  <si>
    <t xml:space="preserve">Banda adeziva transparenta/maro 48mm*60m </t>
  </si>
  <si>
    <t>DA5820074</t>
  </si>
  <si>
    <t>2014-09-26 12:49:15.227000000</t>
  </si>
  <si>
    <t>2014-09-29 09:22:35.723000000</t>
  </si>
  <si>
    <t xml:space="preserve">Capsator metalic pentru 30-35 coli, capse 24/6 </t>
  </si>
  <si>
    <t>30197320-5</t>
  </si>
  <si>
    <t>DA5819665</t>
  </si>
  <si>
    <t>2014-09-26 12:25:03.447000000</t>
  </si>
  <si>
    <t>2014-09-29 09:16:23.513000000</t>
  </si>
  <si>
    <t xml:space="preserve">Pix de unica folosinta pasta albasatra </t>
  </si>
  <si>
    <t>30192121-5</t>
  </si>
  <si>
    <t>DA5819641</t>
  </si>
  <si>
    <t>2014-09-26 12:23:24.727000000</t>
  </si>
  <si>
    <t>2014-09-29 09:16:10.393000000</t>
  </si>
  <si>
    <t>Post it autoadeziv 76x76, culori pale, 100 file/set</t>
  </si>
  <si>
    <t>DA5819604</t>
  </si>
  <si>
    <t>2014-09-26 12:20:49.740000000</t>
  </si>
  <si>
    <t>2014-09-29 09:15:53.637000000</t>
  </si>
  <si>
    <t xml:space="preserve">Marker whiteboard, 4 culori/set </t>
  </si>
  <si>
    <t>30192123-9</t>
  </si>
  <si>
    <t>DA5819693</t>
  </si>
  <si>
    <t>2014-09-26 12:27:02.600000000</t>
  </si>
  <si>
    <t>2014-09-29 09:16:38.053000000</t>
  </si>
  <si>
    <t xml:space="preserve">Rezerva cub hartie alb 9x9cm, 500 file </t>
  </si>
  <si>
    <t>30199000-0</t>
  </si>
  <si>
    <t>DA5819713</t>
  </si>
  <si>
    <t>2014-09-26 12:28:31.320000000</t>
  </si>
  <si>
    <t>2014-09-29 09:16:55.650000000</t>
  </si>
  <si>
    <t xml:space="preserve">Rezerva flipchart 50 file/top, alba, dimensiune: 70 x 100cm </t>
  </si>
  <si>
    <t>30197621-5</t>
  </si>
  <si>
    <t>DA5819727</t>
  </si>
  <si>
    <t>2014-09-26 12:29:53.130000000</t>
  </si>
  <si>
    <t>2014-09-29 09:17:10.657000000</t>
  </si>
  <si>
    <t>Rezerva pentru burete magnetic 10 buc./set</t>
  </si>
  <si>
    <t>39292110-9</t>
  </si>
  <si>
    <t>DA5820509</t>
  </si>
  <si>
    <t>2014-09-26 13:16:45.057000000</t>
  </si>
  <si>
    <t>2014-09-29 09:26:56.670000000</t>
  </si>
  <si>
    <t xml:space="preserve"> Hartie copiator Xerox Transit A4, 80gr. 500 coli/top </t>
  </si>
  <si>
    <t>30197642-8</t>
  </si>
  <si>
    <t>DA5820532</t>
  </si>
  <si>
    <t>2014-09-26 13:17:56.380000000</t>
  </si>
  <si>
    <t>2014-09-29 09:27:10.023000000</t>
  </si>
  <si>
    <t xml:space="preserve">Hartie copiator Xerox Tranzit A3, 80gr. 500coli/top </t>
  </si>
  <si>
    <t>DA5820419</t>
  </si>
  <si>
    <t>2014-09-26 13:11:59.680000000</t>
  </si>
  <si>
    <t>2014-09-29 09:26:24.423000000</t>
  </si>
  <si>
    <t xml:space="preserve">Cartus toner magenta pentru multifunctionala OKI MC851 </t>
  </si>
  <si>
    <t>DA5820364</t>
  </si>
  <si>
    <t>2014-09-26 13:08:36.440000000</t>
  </si>
  <si>
    <t>2014-09-29 09:26:13.083000000</t>
  </si>
  <si>
    <t xml:space="preserve">Cartus toner cyan pentru multifunctionala OKI MC851 </t>
  </si>
  <si>
    <t>30192113-6</t>
  </si>
  <si>
    <t>DA5820452</t>
  </si>
  <si>
    <t>2014-09-26 13:13:52.703000000</t>
  </si>
  <si>
    <t>2014-09-29 09:26:39.103000000</t>
  </si>
  <si>
    <t xml:space="preserve">Cartus toner yellow pentru multifunctionala OKI MC851 </t>
  </si>
  <si>
    <t>30125100-2</t>
  </si>
  <si>
    <t>DA5818110</t>
  </si>
  <si>
    <t>2014-09-26 10:22:29.010000000</t>
  </si>
  <si>
    <t>2014-09-29 09:11:46.703000000</t>
  </si>
  <si>
    <t xml:space="preserve">Biblioraft plastifiat A4,  7.5cm </t>
  </si>
  <si>
    <t>30197210-1</t>
  </si>
  <si>
    <t>DA5818144</t>
  </si>
  <si>
    <t>2014-09-26 10:24:35.370000000</t>
  </si>
  <si>
    <t>2014-09-29 09:12:03.737000000</t>
  </si>
  <si>
    <t>Burete magnetic whiteboard, dimensiuni: 15cm x 6.5cm x 3cm</t>
  </si>
  <si>
    <t>DA5818205</t>
  </si>
  <si>
    <t>2014-09-26 10:29:05.677000000</t>
  </si>
  <si>
    <t>2014-09-29 09:12:17.480000000</t>
  </si>
  <si>
    <t xml:space="preserve">Capse 24/6, 1000 buc/cutie </t>
  </si>
  <si>
    <t>30197110-0</t>
  </si>
  <si>
    <t>DA5818080</t>
  </si>
  <si>
    <t>2014-09-26 10:19:49.527000000</t>
  </si>
  <si>
    <t>2014-09-29 09:11:05.363000000</t>
  </si>
  <si>
    <t xml:space="preserve">Banda corectoare 5mm x 8m </t>
  </si>
  <si>
    <t>30192910-3</t>
  </si>
  <si>
    <t>DA5818051</t>
  </si>
  <si>
    <t>2014-09-26 10:17:16.940000000</t>
  </si>
  <si>
    <t>2014-09-29 09:10:43.083000000</t>
  </si>
  <si>
    <t xml:space="preserve">Banda adeziva hartie 24mm*50m </t>
  </si>
  <si>
    <t>DA5818035</t>
  </si>
  <si>
    <t>2014-09-26 10:15:43.917000000</t>
  </si>
  <si>
    <t>2014-09-29 09:10:30.060000000</t>
  </si>
  <si>
    <t>Banda adeziva hartie 48mm*50m</t>
  </si>
  <si>
    <t>DA5817957</t>
  </si>
  <si>
    <t>2014-09-26 10:10:01.927000000</t>
  </si>
  <si>
    <t>2014-09-29 09:09:37.393000000</t>
  </si>
  <si>
    <t xml:space="preserve">Alonje de mare capacitate pentru arhivare, 50 buc./set </t>
  </si>
  <si>
    <t>DA5818266</t>
  </si>
  <si>
    <t>2014-09-26 10:33:47.323000000</t>
  </si>
  <si>
    <t>2014-09-29 09:12:48.527000000</t>
  </si>
  <si>
    <t>Plic C4 kraft cu burduf 4 cm, banda siliconica</t>
  </si>
  <si>
    <t>DA5818336</t>
  </si>
  <si>
    <t>2014-09-26 10:40:10.597000000</t>
  </si>
  <si>
    <t>2014-09-29 09:13:03.003000000</t>
  </si>
  <si>
    <t xml:space="preserve">Coperti de indosariat din carton color imitatie piele A4 250g/mp 100coli/top, diverse culori </t>
  </si>
  <si>
    <t>22852100-8</t>
  </si>
  <si>
    <t>DA5818389</t>
  </si>
  <si>
    <t>2014-09-26 10:44:58.537000000</t>
  </si>
  <si>
    <t>2014-09-29 09:13:23.953000000</t>
  </si>
  <si>
    <t xml:space="preserve">Coperti de plastic pentru indosariat transparent cristal A4 200micr. 100 coli/top </t>
  </si>
  <si>
    <t>DA5818421</t>
  </si>
  <si>
    <t>2014-09-26 10:48:34.957000000</t>
  </si>
  <si>
    <t>2014-09-29 09:13:38.773000000</t>
  </si>
  <si>
    <t>Creioane colorate, 12 culori/set</t>
  </si>
  <si>
    <t>DA5818515</t>
  </si>
  <si>
    <t>2014-09-26 10:55:51.077000000</t>
  </si>
  <si>
    <t>2014-09-29 09:14:09.007000000</t>
  </si>
  <si>
    <t xml:space="preserve">Dosar din plastic cu sina si perforatii, diverse culori </t>
  </si>
  <si>
    <t>22852000-7</t>
  </si>
  <si>
    <t>DA5818490</t>
  </si>
  <si>
    <t>2014-09-26 10:53:29.427000000</t>
  </si>
  <si>
    <t>2014-09-29 09:13:56.480000000</t>
  </si>
  <si>
    <t>Cutie arhivare din carton 350 x 250 x 100 mm</t>
  </si>
  <si>
    <t>44421780-8</t>
  </si>
  <si>
    <t>DA5818679</t>
  </si>
  <si>
    <t>2014-09-26 11:09:29.173000000</t>
  </si>
  <si>
    <t>2014-09-29 09:15:17.290000000</t>
  </si>
  <si>
    <t>Marker flipchart, 4 culori/set</t>
  </si>
  <si>
    <t>DA5818646</t>
  </si>
  <si>
    <t>2014-09-26 11:05:44.590000000</t>
  </si>
  <si>
    <t>2014-09-29 09:14:39.927000000</t>
  </si>
  <si>
    <t>Etichete albe autocolante, 100 coli A4/top, 1 eticheta/A4</t>
  </si>
  <si>
    <t>30192800-9</t>
  </si>
  <si>
    <t>DA5818662</t>
  </si>
  <si>
    <t>2014-09-26 11:07:31.920000000</t>
  </si>
  <si>
    <t>2014-09-29 09:14:55.730000000</t>
  </si>
  <si>
    <t>Etichete albe autocolante, 100 coli A4/top, 14 etichete/A4, 2x7, colturi drepte</t>
  </si>
  <si>
    <t>DA5818558</t>
  </si>
  <si>
    <t>2014-09-26 10:58:39.200000000</t>
  </si>
  <si>
    <t>2014-09-29 09:14:25.747000000</t>
  </si>
  <si>
    <t>Ecuson cu snur metalic</t>
  </si>
  <si>
    <t>35123400-6</t>
  </si>
  <si>
    <t>DA5818704</t>
  </si>
  <si>
    <t>2014-09-26 11:11:52.117000000</t>
  </si>
  <si>
    <t>2014-09-29 09:15:35.293000000</t>
  </si>
  <si>
    <t>File din plastic, A4, transparent Cristal 90 microni, 100 file/set</t>
  </si>
  <si>
    <t>39264000-0</t>
  </si>
  <si>
    <t>DA5817872</t>
  </si>
  <si>
    <t>2014-09-26 10:04:49.437000000</t>
  </si>
  <si>
    <t>2014-09-29 09:09:10.033000000</t>
  </si>
  <si>
    <t>Ace panou pluta, 50buc/set</t>
  </si>
  <si>
    <t>30197100-7</t>
  </si>
  <si>
    <t>Wintech Electronic S.R.L.</t>
  </si>
  <si>
    <t>Str. Suhaia nr.40, sector 5</t>
  </si>
  <si>
    <t>DA5776856</t>
  </si>
  <si>
    <t>2014-09-17 13:31:08.530000000</t>
  </si>
  <si>
    <t>2014-09-18 09:22:38.957000000</t>
  </si>
  <si>
    <t>Achizitie software pentru prelucrarea documentelor</t>
  </si>
  <si>
    <t>48310000-4</t>
  </si>
  <si>
    <t>SC MAXIM TIPAR SRL</t>
  </si>
  <si>
    <t>Str. Albitei nr. 3, sector 6</t>
  </si>
  <si>
    <t>DA5565489</t>
  </si>
  <si>
    <t>2014-07-10 11:27:18.957000000</t>
  </si>
  <si>
    <t>2014-07-10 12:18:34.343000000</t>
  </si>
  <si>
    <t>Achizitie mape A4 personalizate</t>
  </si>
  <si>
    <t>79970000-4</t>
  </si>
  <si>
    <t>DA5565451</t>
  </si>
  <si>
    <t>2014-07-10 11:24:25.927000000</t>
  </si>
  <si>
    <t>2014-07-10 12:18:47.027000000</t>
  </si>
  <si>
    <t>Achizitie editare si tiparire studiu</t>
  </si>
  <si>
    <t>79823000-9</t>
  </si>
  <si>
    <t>DA5565563</t>
  </si>
  <si>
    <t>2014-07-10 11:32:41.780000000</t>
  </si>
  <si>
    <t>2014-07-10 12:18:23.703000000</t>
  </si>
  <si>
    <t>Achizitie pixuri personalizate</t>
  </si>
  <si>
    <t>DA5565612</t>
  </si>
  <si>
    <t>2014-07-10 11:36:15.597000000</t>
  </si>
  <si>
    <t>2014-07-10 12:17:57.433000000</t>
  </si>
  <si>
    <t xml:space="preserve">Achizitie realizare si implementare identitate vizuala a proiectului </t>
  </si>
  <si>
    <t>DA5565585</t>
  </si>
  <si>
    <t>2014-07-10 11:34:25.680000000</t>
  </si>
  <si>
    <t>2014-07-10 12:18:13.673000000</t>
  </si>
  <si>
    <t>Achizitie pliante</t>
  </si>
  <si>
    <t>22140000-3</t>
  </si>
  <si>
    <t>DA5565664</t>
  </si>
  <si>
    <t>2014-07-10 11:40:46.980000000</t>
  </si>
  <si>
    <t>2014-07-10 12:17:33.470000000</t>
  </si>
  <si>
    <t xml:space="preserve">Achizitie roll-up 0.85x2 m </t>
  </si>
  <si>
    <t>39294100-0</t>
  </si>
  <si>
    <t>DA5565409</t>
  </si>
  <si>
    <t>2014-07-10 11:21:05.357000000</t>
  </si>
  <si>
    <t>2014-07-10 12:18:57.587000000</t>
  </si>
  <si>
    <t>Achizitie afise</t>
  </si>
  <si>
    <t>79810000-5</t>
  </si>
  <si>
    <t>ARTENA LINE SRL</t>
  </si>
  <si>
    <t>Strada Traian nr.103, Sector 2, Bucuresti</t>
  </si>
  <si>
    <t>DA5647711</t>
  </si>
  <si>
    <t>2014-08-05 13:35:08.930000000</t>
  </si>
  <si>
    <t>2014-08-06 10:52:26.247000000</t>
  </si>
  <si>
    <t>ACHIZITIE MOBILIER - ETAJERA</t>
  </si>
  <si>
    <t>39131000-9</t>
  </si>
  <si>
    <t>DA5647743</t>
  </si>
  <si>
    <t>2014-08-05 13:38:17.830000000</t>
  </si>
  <si>
    <t>2014-08-06 10:52:34.390000000</t>
  </si>
  <si>
    <t>DA5647559</t>
  </si>
  <si>
    <t>2014-08-05 13:20:57.290000000</t>
  </si>
  <si>
    <t>2014-08-06 10:51:32.413000000</t>
  </si>
  <si>
    <t>SCAUN VIZITATOR NEGRU SCHELET NEGRU</t>
  </si>
  <si>
    <t>DA5647599</t>
  </si>
  <si>
    <t>2014-08-05 13:23:58.360000000</t>
  </si>
  <si>
    <t>2014-08-06 10:51:43.443000000</t>
  </si>
  <si>
    <t>ACHIZITIE MOBILIER - DULAP</t>
  </si>
  <si>
    <t>DA5647620</t>
  </si>
  <si>
    <t>2014-08-05 13:25:50.803000000</t>
  </si>
  <si>
    <t>2014-08-06 10:51:52.053000000</t>
  </si>
  <si>
    <t>DA5647681</t>
  </si>
  <si>
    <t>2014-08-05 13:32:47.623000000</t>
  </si>
  <si>
    <t>2014-08-06 10:52:18.963000000</t>
  </si>
  <si>
    <t>DA5647658</t>
  </si>
  <si>
    <t>2014-08-05 13:30:28.937000000</t>
  </si>
  <si>
    <t>2014-08-06 10:52:10.897000000</t>
  </si>
  <si>
    <t>DA5647640</t>
  </si>
  <si>
    <t>2014-08-05 13:28:29.113000000</t>
  </si>
  <si>
    <t>2014-08-06 10:52:03.533000000</t>
  </si>
  <si>
    <t>DA5647507</t>
  </si>
  <si>
    <t>2014-08-05 13:16:55.723000000</t>
  </si>
  <si>
    <t>2014-08-06 10:51:23.070000000</t>
  </si>
  <si>
    <t>ACHIZITIE MOBILIER - SCAUN</t>
  </si>
  <si>
    <t>DA5647474</t>
  </si>
  <si>
    <t>2014-08-05 13:13:27.263000000</t>
  </si>
  <si>
    <t>2014-08-06 10:51:12.430000000</t>
  </si>
  <si>
    <t>DA5646248</t>
  </si>
  <si>
    <t>2014-08-05 11:20:58.137000000</t>
  </si>
  <si>
    <t>2014-08-06 10:49:41.563000000</t>
  </si>
  <si>
    <t>ACHIZITIE MOBILIER - BIROU</t>
  </si>
  <si>
    <t>39121100-7</t>
  </si>
  <si>
    <t>DA5646327</t>
  </si>
  <si>
    <t>2014-08-05 11:27:57.030000000</t>
  </si>
  <si>
    <t>2014-08-06 10:50:44.007000000</t>
  </si>
  <si>
    <t>DA5646389</t>
  </si>
  <si>
    <t>2014-08-05 11:32:39.627000000</t>
  </si>
  <si>
    <t>2014-08-06 10:50:53.383000000</t>
  </si>
  <si>
    <t>DA5646414</t>
  </si>
  <si>
    <t>2014-08-05 11:34:59.840000000</t>
  </si>
  <si>
    <t>2014-08-06 10:51:03.147000000</t>
  </si>
  <si>
    <t>SC KYO COMPUTERS SERVICE SRL</t>
  </si>
  <si>
    <t>Str.Sibiu,nr.17.Bl.Z5,ap.65,sector 6,Bucuresti</t>
  </si>
  <si>
    <t>DA5633557</t>
  </si>
  <si>
    <t>2014-07-31 11:38:00.463000000</t>
  </si>
  <si>
    <t>2014-08-01 09:20:50.273000000</t>
  </si>
  <si>
    <t>Repararea si intretinerea echipamentului informatic</t>
  </si>
  <si>
    <t>50312000-5</t>
  </si>
  <si>
    <t>EUROGARDEN DREAM SRL</t>
  </si>
  <si>
    <t>B-dul Timisoara, nr. 45, parter, Bl.T7, sc.1, ap.1, Sector 6, Bucuresti</t>
  </si>
  <si>
    <t>DA5737313</t>
  </si>
  <si>
    <t>2014-09-05 13:35:15.347000000</t>
  </si>
  <si>
    <t>2014-09-08 10:00:07.133000000</t>
  </si>
  <si>
    <t>Ecran proiectie</t>
  </si>
  <si>
    <t>38653400-1</t>
  </si>
  <si>
    <t>DA5737796</t>
  </si>
  <si>
    <t>2014-09-05 14:50:14.930000000</t>
  </si>
  <si>
    <t>2014-09-08 10:00:58.877000000</t>
  </si>
  <si>
    <t>Camera video</t>
  </si>
  <si>
    <t>32330000-5</t>
  </si>
  <si>
    <t>DA5737780</t>
  </si>
  <si>
    <t>2014-09-05 14:47:58.990000000</t>
  </si>
  <si>
    <t>2014-09-08 10:00:48.473000000</t>
  </si>
  <si>
    <t>Laptop</t>
  </si>
  <si>
    <t>30213300-8</t>
  </si>
  <si>
    <t>DA5737883</t>
  </si>
  <si>
    <t>2014-09-05 15:10:34.203000000</t>
  </si>
  <si>
    <t>2014-09-08 10:01:08.970000000</t>
  </si>
  <si>
    <t>Imprimanta multifunctionala</t>
  </si>
  <si>
    <t>30121200-5</t>
  </si>
  <si>
    <t>DA5737365</t>
  </si>
  <si>
    <t>2014-09-05 13:42:11.137000000</t>
  </si>
  <si>
    <t>2014-09-08 10:00:40.733000000</t>
  </si>
  <si>
    <t>Videoproiector</t>
  </si>
  <si>
    <t>38652120-7</t>
  </si>
  <si>
    <t>DA5737344</t>
  </si>
  <si>
    <t>2014-09-05 13:39:04.653000000</t>
  </si>
  <si>
    <t>2014-09-08 10:00:29.970000000</t>
  </si>
  <si>
    <t>Echipamen multfunctional de copiere</t>
  </si>
  <si>
    <t>DA5727731</t>
  </si>
  <si>
    <t>2014-09-03 12:23:19.753000000</t>
  </si>
  <si>
    <t>2014-09-04 12:27:09.583000000</t>
  </si>
  <si>
    <t xml:space="preserve">Multifunctionala </t>
  </si>
  <si>
    <t>30120000-6</t>
  </si>
  <si>
    <t>DA5727683</t>
  </si>
  <si>
    <t>2014-09-03 12:17:31.073000000</t>
  </si>
  <si>
    <t>2014-09-04 12:27:02.067000000</t>
  </si>
  <si>
    <t xml:space="preserve">Pachet MS Office </t>
  </si>
  <si>
    <t>48624000-8</t>
  </si>
  <si>
    <t>DA5727656</t>
  </si>
  <si>
    <t>2014-09-03 12:15:28.830000000</t>
  </si>
  <si>
    <t>2014-09-04 12:26:52.737000000</t>
  </si>
  <si>
    <t xml:space="preserve">Laptop Dell </t>
  </si>
  <si>
    <t>DA5727830</t>
  </si>
  <si>
    <t>2014-09-03 12:34:38.413000000</t>
  </si>
  <si>
    <t>2014-09-04 12:27:28.430000000</t>
  </si>
  <si>
    <t xml:space="preserve">Ecran proiectie </t>
  </si>
  <si>
    <t>32351200-0</t>
  </si>
  <si>
    <t>DA5727799</t>
  </si>
  <si>
    <t>2014-09-03 12:30:35.767000000</t>
  </si>
  <si>
    <t>2014-09-04 12:27:18.553000000</t>
  </si>
  <si>
    <t xml:space="preserve">Videoproiector </t>
  </si>
  <si>
    <t>32333300-9</t>
  </si>
  <si>
    <t>DA5727920</t>
  </si>
  <si>
    <t>2014-09-03 12:42:23.913000000</t>
  </si>
  <si>
    <t>2014-09-04 12:27:46.417000000</t>
  </si>
  <si>
    <t xml:space="preserve">Aparat foto Nikon </t>
  </si>
  <si>
    <t>38651000-3</t>
  </si>
  <si>
    <t>DA5727897</t>
  </si>
  <si>
    <t>2014-09-03 12:40:38.343000000</t>
  </si>
  <si>
    <t>2014-09-04 12:27:35.903000000</t>
  </si>
  <si>
    <t xml:space="preserve">Router Wireless </t>
  </si>
  <si>
    <t>30232000-4</t>
  </si>
  <si>
    <t>DA5795982</t>
  </si>
  <si>
    <t>2014-09-22 15:42:34.757000000</t>
  </si>
  <si>
    <t>2014-09-24 08:16:53.753000000</t>
  </si>
  <si>
    <t xml:space="preserve">Achizitie imprimanta Multifunctionala color cu copiator </t>
  </si>
  <si>
    <t>DA5795956</t>
  </si>
  <si>
    <t>2014-09-22 15:39:29.613000000</t>
  </si>
  <si>
    <t>2014-09-24 08:16:43.817000000</t>
  </si>
  <si>
    <t xml:space="preserve">Achizitie Laptop </t>
  </si>
  <si>
    <t>DA5650978</t>
  </si>
  <si>
    <t>2014-08-06 12:05:47.327000000</t>
  </si>
  <si>
    <t>2014-08-07 16:08:52.117000000</t>
  </si>
  <si>
    <t>ACHIZITIE LAPTOP</t>
  </si>
  <si>
    <t>DA5573964</t>
  </si>
  <si>
    <t>2014-07-14 11:46:57.907000000</t>
  </si>
  <si>
    <t>2014-07-15 10:08:35.107000000</t>
  </si>
  <si>
    <t>bloc notes A4</t>
  </si>
  <si>
    <t>22816100-4</t>
  </si>
  <si>
    <t>DA5555640</t>
  </si>
  <si>
    <t>2014-07-08 12:27:15.807000000</t>
  </si>
  <si>
    <t>2014-07-11 09:17:26.550000000</t>
  </si>
  <si>
    <t>capse 24/6-1000buc/cutie</t>
  </si>
  <si>
    <t>DA5555661</t>
  </si>
  <si>
    <t>2014-07-08 12:29:15.087000000</t>
  </si>
  <si>
    <t>2014-07-11 09:18:05.083000000</t>
  </si>
  <si>
    <t>Agrafe birou mici</t>
  </si>
  <si>
    <t>30197220-4</t>
  </si>
  <si>
    <t>DA5555575</t>
  </si>
  <si>
    <t>2014-07-08 12:22:39.980000000</t>
  </si>
  <si>
    <t>2014-07-11 09:17:09.377000000</t>
  </si>
  <si>
    <t>registru 200 file dictando</t>
  </si>
  <si>
    <t>22810000-1</t>
  </si>
  <si>
    <t>DA5555513</t>
  </si>
  <si>
    <t>2014-07-08 12:17:35.150000000</t>
  </si>
  <si>
    <t>2014-07-11 09:16:26.820000000</t>
  </si>
  <si>
    <t>Calculator de birou</t>
  </si>
  <si>
    <t>30141200-1</t>
  </si>
  <si>
    <t>DA5555545</t>
  </si>
  <si>
    <t>2014-07-08 12:20:34.320000000</t>
  </si>
  <si>
    <t>2014-07-11 09:16:51.530000000</t>
  </si>
  <si>
    <t xml:space="preserve">perforator </t>
  </si>
  <si>
    <t>DA5555473</t>
  </si>
  <si>
    <t>2014-07-08 12:14:25.170000000</t>
  </si>
  <si>
    <t>2014-07-11 09:15:58.410000000</t>
  </si>
  <si>
    <t>capsator metalic</t>
  </si>
  <si>
    <t>DA5557756</t>
  </si>
  <si>
    <t>2014-07-08 16:10:29.147000000</t>
  </si>
  <si>
    <t>2014-07-11 09:24:58.693000000</t>
  </si>
  <si>
    <t>Rezerva hartie flipchart 50 coli</t>
  </si>
  <si>
    <t>DA5557750</t>
  </si>
  <si>
    <t>2014-07-08 16:08:25.413000000</t>
  </si>
  <si>
    <t>2014-07-11 09:24:35.137000000</t>
  </si>
  <si>
    <t>Marker permanent</t>
  </si>
  <si>
    <t>DA5557749</t>
  </si>
  <si>
    <t>2014-07-08 16:06:51.087000000</t>
  </si>
  <si>
    <t>2014-07-11 09:24:24.933000000</t>
  </si>
  <si>
    <t>Marker multicolor set 4 culori</t>
  </si>
  <si>
    <t>DA5557763</t>
  </si>
  <si>
    <t>2014-07-08 16:12:17.827000000</t>
  </si>
  <si>
    <t>2014-07-11 09:25:11.547000000</t>
  </si>
  <si>
    <t xml:space="preserve">Flipchart magnetic 70*100 cm </t>
  </si>
  <si>
    <t>30195910-4</t>
  </si>
  <si>
    <t>DA5557694</t>
  </si>
  <si>
    <t>2014-07-08 15:54:38.793000000</t>
  </si>
  <si>
    <t>2014-07-11 09:23:04.140000000</t>
  </si>
  <si>
    <t>Folii protectie 40 microni 100 bucati</t>
  </si>
  <si>
    <t>DA5557684</t>
  </si>
  <si>
    <t>2014-07-08 15:52:20.433000000</t>
  </si>
  <si>
    <t>2014-07-11 09:21:33.767000000</t>
  </si>
  <si>
    <t>Dosar Plastic</t>
  </si>
  <si>
    <t>DA5557733</t>
  </si>
  <si>
    <t>2014-07-08 16:02:17.317000000</t>
  </si>
  <si>
    <t>2014-07-11 09:24:01.173000000</t>
  </si>
  <si>
    <t>pix unica folosinta albastru</t>
  </si>
  <si>
    <t>DA5557618</t>
  </si>
  <si>
    <t>2014-07-08 15:43:57.697000000</t>
  </si>
  <si>
    <t>2014-07-11 09:19:40.010000000</t>
  </si>
  <si>
    <t xml:space="preserve">Biblioraft  5 cm </t>
  </si>
  <si>
    <t>DA5557675</t>
  </si>
  <si>
    <t>2014-07-08 15:50:35.473000000</t>
  </si>
  <si>
    <t>2014-07-11 09:20:55.813000000</t>
  </si>
  <si>
    <t xml:space="preserve">Biblioraft plastifiat 8 cm </t>
  </si>
  <si>
    <t>DA5557239</t>
  </si>
  <si>
    <t>2014-07-08 14:59:42.220000000</t>
  </si>
  <si>
    <t>2014-07-11 09:18:18.703000000</t>
  </si>
  <si>
    <t>Stick notes galben</t>
  </si>
  <si>
    <t>DA5557352</t>
  </si>
  <si>
    <t>2014-07-08 15:11:25.977000000</t>
  </si>
  <si>
    <t>2014-07-11 09:19:23.927000000</t>
  </si>
  <si>
    <t>Hartie A4</t>
  </si>
  <si>
    <t>CastigatorCUI</t>
  </si>
  <si>
    <t>CastigatorTara</t>
  </si>
  <si>
    <t>CastigatorLocalitate</t>
  </si>
  <si>
    <t>CastigatorAdresa</t>
  </si>
  <si>
    <t>TipProcedura</t>
  </si>
  <si>
    <t>AutoritateContractanta</t>
  </si>
  <si>
    <t>AutoritateContractantaCUI</t>
  </si>
  <si>
    <t>NumarAnunt</t>
  </si>
  <si>
    <t>DataAnunt</t>
  </si>
  <si>
    <t>TipIncheiereContract</t>
  </si>
  <si>
    <t>NumarContract</t>
  </si>
  <si>
    <t>DataContract</t>
  </si>
  <si>
    <t>TitluContract</t>
  </si>
  <si>
    <t>Valoare</t>
  </si>
  <si>
    <t>Moneda</t>
  </si>
  <si>
    <t>ValoareRON</t>
  </si>
  <si>
    <t>ValoareEUR</t>
  </si>
  <si>
    <t>CPVCodeID</t>
  </si>
  <si>
    <t>CPVCode</t>
  </si>
  <si>
    <t>Directia de taxe si impozite</t>
  </si>
  <si>
    <t>SCORSEZE SECURITY INTERNATIONAL S.R.L.</t>
  </si>
  <si>
    <t>Sos. Mihai Bravu, 67-73, BL C18, SCA, ET 7, AP 37, Sector 2</t>
  </si>
  <si>
    <t>DIRECTIA DE IMPOZITE SI TAXE LOCALE SECTOR 6</t>
  </si>
  <si>
    <t>DA5582857</t>
  </si>
  <si>
    <t>2014-07-16 12:01:55.797000000</t>
  </si>
  <si>
    <t>2014-07-16 15:50:51.033000000</t>
  </si>
  <si>
    <t>Servicii de monitorizare si interventie</t>
  </si>
  <si>
    <t>79711000-1</t>
  </si>
  <si>
    <t>EURO BUILDING IDEEA S.R.L.</t>
  </si>
  <si>
    <t>Splaiul Independentei 202 H bl.1  tronson 1  sc.A ap.39 sect.6</t>
  </si>
  <si>
    <t>DA5658719</t>
  </si>
  <si>
    <t>2014-08-08 11:47:41.827000000</t>
  </si>
  <si>
    <t>2014-08-11 08:56:38.930000000</t>
  </si>
  <si>
    <t>Servicii de expertiza tehnica</t>
  </si>
  <si>
    <t>71319000-7</t>
  </si>
  <si>
    <t>PRINTEC GROUP ROMANIA S.R.L.</t>
  </si>
  <si>
    <t>Str Putul Lui Zamfir, Nr. 53, Sector 1</t>
  </si>
  <si>
    <t>DA5809654</t>
  </si>
  <si>
    <t>2014-09-24 16:38:25.183000000</t>
  </si>
  <si>
    <t>2014-09-24 17:10:42.313000000</t>
  </si>
  <si>
    <t>Servicii de mentenanta si call center pentru reteaua de infochiosc-uri</t>
  </si>
  <si>
    <t>72611000-6</t>
  </si>
  <si>
    <t>TECHNOSEC GND SRL</t>
  </si>
  <si>
    <t>Videle</t>
  </si>
  <si>
    <t>STR.FAGULUI NR.62</t>
  </si>
  <si>
    <t>DA5569779</t>
  </si>
  <si>
    <t>2014-07-11 10:34:15.323000000</t>
  </si>
  <si>
    <t>2014-07-14 10:33:08.770000000</t>
  </si>
  <si>
    <t>Servicii de mentenanta a sistemului de securitate</t>
  </si>
  <si>
    <t>50610000-4</t>
  </si>
  <si>
    <t>CADET PROJECT</t>
  </si>
  <si>
    <t>Str.Gheorghe Sufaru, nr.2B, Parter</t>
  </si>
  <si>
    <t>DA5675781</t>
  </si>
  <si>
    <t>2014-08-18 09:45:31.710000000</t>
  </si>
  <si>
    <t>2014-08-18 13:39:04.817000000</t>
  </si>
  <si>
    <t>Sistem de operare Microsoft Windows Professional 7, 32 bit</t>
  </si>
  <si>
    <t>DA5666430</t>
  </si>
  <si>
    <t>2014-08-12 12:00:37.947000000</t>
  </si>
  <si>
    <t>2014-08-12 15:21:06.447000000</t>
  </si>
  <si>
    <t>Antivirus Eset Nod 32 V7</t>
  </si>
  <si>
    <t>48761000-0</t>
  </si>
  <si>
    <t>DA5666386</t>
  </si>
  <si>
    <t>2014-08-12 11:54:59.580000000</t>
  </si>
  <si>
    <t>2014-08-12 15:20:52.110000000</t>
  </si>
  <si>
    <t xml:space="preserve">Sistem de operare Microsoft Windows Professional 7, 32 bit </t>
  </si>
  <si>
    <t>Administratia scolilor</t>
  </si>
  <si>
    <t>PAFLORA IMPEX S.R.L.</t>
  </si>
  <si>
    <t>Str. Sectorului, nr. 8, sector 3</t>
  </si>
  <si>
    <t>DA5714011</t>
  </si>
  <si>
    <t>2014-08-29 10:23:49.410000000</t>
  </si>
  <si>
    <t>2014-08-29 13:22:08.987000000</t>
  </si>
  <si>
    <t>Servicii de curatenie pentru Scoala Gimnaziala Adrian Paunescu</t>
  </si>
  <si>
    <t>90910000-9</t>
  </si>
  <si>
    <t>BILANCIA EXIM S.R.L.</t>
  </si>
  <si>
    <t>Corbeanca</t>
  </si>
  <si>
    <t>Com.Corbeanca, Sat Petresti, Str. Balantei, nr. 46, cam. 1</t>
  </si>
  <si>
    <t>DA5749230</t>
  </si>
  <si>
    <t>2014-09-10 11:14:19.060000000</t>
  </si>
  <si>
    <t>2014-09-10 15:08:44.767000000</t>
  </si>
  <si>
    <t>Achizitie marmita pentru Scoala generala nr 142-corp gradinita</t>
  </si>
  <si>
    <t>39312000-2</t>
  </si>
  <si>
    <t>DA5749179</t>
  </si>
  <si>
    <t>2014-09-10 11:09:10.130000000</t>
  </si>
  <si>
    <t>2014-09-10 15:09:58.147000000</t>
  </si>
  <si>
    <t>Achizitie masina de gatit pentru Scoala generala 142-corp gradinita</t>
  </si>
  <si>
    <t>DA5751885</t>
  </si>
  <si>
    <t>2014-09-10 14:59:52.070000000</t>
  </si>
  <si>
    <t>2014-09-11 11:31:32.150000000</t>
  </si>
  <si>
    <t>Achizitie dulapuri frigorifice pentru Scoala 142-corp gradinita</t>
  </si>
  <si>
    <t>39711100-0</t>
  </si>
  <si>
    <t>DA5752170</t>
  </si>
  <si>
    <t>2014-09-10 15:25:13.110000000</t>
  </si>
  <si>
    <t>2014-09-11 11:32:49.027000000</t>
  </si>
  <si>
    <t>Achizitie hota pentru scoala gimnaziala 142-corp gradinita</t>
  </si>
  <si>
    <t>39141000-2</t>
  </si>
  <si>
    <t>DA5751988</t>
  </si>
  <si>
    <t>2014-09-10 15:08:18.073000000</t>
  </si>
  <si>
    <t>2014-09-11 11:32:26.440000000</t>
  </si>
  <si>
    <t>Achizitie lazi de congelare pentru Scoala 142-corp gradinita</t>
  </si>
  <si>
    <t>DA5752274</t>
  </si>
  <si>
    <t>2014-09-10 15:39:58.273000000</t>
  </si>
  <si>
    <t>2014-09-11 11:33:04.643000000</t>
  </si>
  <si>
    <t>Achizitie mese dulap pentru  bucatarie pentru Scoala Gimnaziala 142- corp gradinita</t>
  </si>
  <si>
    <t>DA5752389</t>
  </si>
  <si>
    <t>2014-09-10 15:51:58.967000000</t>
  </si>
  <si>
    <t>2014-09-11 11:34:55.327000000</t>
  </si>
  <si>
    <t>Achizitie masa preparare carne pentru bucatarie Scoala Gimnaziala 142- corp gradinita</t>
  </si>
  <si>
    <t>DA5752369</t>
  </si>
  <si>
    <t>2014-09-10 15:49:45.383000000</t>
  </si>
  <si>
    <t>2014-09-11 11:34:41.037000000</t>
  </si>
  <si>
    <t>Achizitie Mixer de mana pentru bucatarie, pentru Scoala Gimnaziala 142 - corp gradinita</t>
  </si>
  <si>
    <t>DA5752310</t>
  </si>
  <si>
    <t>2014-09-10 15:43:32.637000000</t>
  </si>
  <si>
    <t>2014-09-11 11:33:38.357000000</t>
  </si>
  <si>
    <t>Achizitie dulapuri de perete pentru bucatarie pentru Scoala Gimnaziala 142-corp gradinita</t>
  </si>
  <si>
    <t>DA5752348</t>
  </si>
  <si>
    <t>2014-09-10 15:46:52.957000000</t>
  </si>
  <si>
    <t>2014-09-11 11:34:04.470000000</t>
  </si>
  <si>
    <t>Achizitie Mixer profesional pentru bucatarie pentru Scoala Gimnaziala 142- corp gradinita</t>
  </si>
  <si>
    <t>DA5752457</t>
  </si>
  <si>
    <t>2014-09-10 16:06:33.370000000</t>
  </si>
  <si>
    <t>2014-09-11 11:35:39.850000000</t>
  </si>
  <si>
    <t>Achizitie  Spalator Inox cu 2 cuve pentru bucatarie pentru Scoala Gimn 142 - corp gradinita</t>
  </si>
  <si>
    <t>DA5752438</t>
  </si>
  <si>
    <t>2014-09-10 16:01:03.053000000</t>
  </si>
  <si>
    <t>2014-09-11 11:35:26.013000000</t>
  </si>
  <si>
    <t>Achizitie masina profesionala curatat cartofi pentru Sc Gim 142- corp gradinita</t>
  </si>
  <si>
    <t>DA5752419</t>
  </si>
  <si>
    <t>2014-09-10 15:57:10.877000000</t>
  </si>
  <si>
    <t>2014-09-11 11:35:12.610000000</t>
  </si>
  <si>
    <t>Achizitie masina profesionala de tocat carne pentru bucatarie pentru Scoala Gim 142- corp gradinita</t>
  </si>
  <si>
    <t>DA5752506</t>
  </si>
  <si>
    <t>2014-09-10 16:21:40.827000000</t>
  </si>
  <si>
    <t>2014-09-11 11:40:06.703000000</t>
  </si>
  <si>
    <t>Achizitie carucior Inox pentru vesela, pentru bucatarie Scoala gim 142- corp gradinita</t>
  </si>
  <si>
    <t>DA5752498</t>
  </si>
  <si>
    <t>2014-09-10 16:18:58.477000000</t>
  </si>
  <si>
    <t>Achizitie spalator Inox pentru bucatarie pentru Scoala Gim 142- corp gradinita</t>
  </si>
  <si>
    <t>DA5752517</t>
  </si>
  <si>
    <t>2014-09-10 16:23:33.087000000</t>
  </si>
  <si>
    <t>2014-09-11 11:40:35.440000000</t>
  </si>
  <si>
    <t>Achizitie masa dulap pentru bucatarie Scoala Gim 142- corp gradinita</t>
  </si>
  <si>
    <t>DA5752464</t>
  </si>
  <si>
    <t>2014-09-10 16:08:35.737000000</t>
  </si>
  <si>
    <t>2014-09-11 11:35:56.307000000</t>
  </si>
  <si>
    <t>Achizitie masa dulap cu usi glisante pentru bucatarie pentru Scoala Gim 142- corp gradinita</t>
  </si>
  <si>
    <t>DA5752473</t>
  </si>
  <si>
    <t>2014-09-10 16:10:48.617000000</t>
  </si>
  <si>
    <t>2014-09-11 11:36:31.783000000</t>
  </si>
  <si>
    <t>Achizitie masina de taiat legume pentru bucatarie pentru Scoala Gim 142- corp gradinita</t>
  </si>
  <si>
    <t>DA5752481</t>
  </si>
  <si>
    <t>2014-09-10 16:12:31.250000000</t>
  </si>
  <si>
    <t>2014-09-11 11:38:15.583000000</t>
  </si>
  <si>
    <t>Achizitie masa calda pentru bucatarie pentru Scoala Gim 142- corp gradinita</t>
  </si>
  <si>
    <t>DA5752485</t>
  </si>
  <si>
    <t>2014-09-10 16:14:13.837000000</t>
  </si>
  <si>
    <t>2014-09-11 11:39:02.197000000</t>
  </si>
  <si>
    <t>Achizitie spalator vase mari pentru bucatarie pentru Scoala Gim 142- corp gradinita</t>
  </si>
  <si>
    <t>DA5752492</t>
  </si>
  <si>
    <t>2014-09-10 16:16:47.530000000</t>
  </si>
  <si>
    <t>2014-09-11 11:39:19.297000000</t>
  </si>
  <si>
    <t>Achizitie dulap depozitare pentru bucatarie pentru  Scoala Gim 142- corp gradinita</t>
  </si>
  <si>
    <t>DA5749093</t>
  </si>
  <si>
    <t>2014-09-10 11:01:28.507000000</t>
  </si>
  <si>
    <t>2014-09-10 15:10:11.890000000</t>
  </si>
  <si>
    <t>Achizitie cuptor cu convectie pentru Scoala Gimnaziala nr 142-corp gradinita</t>
  </si>
  <si>
    <t>DA5755405</t>
  </si>
  <si>
    <t>2014-09-11 12:29:53.670000000</t>
  </si>
  <si>
    <t>2014-09-11 16:55:15.020000000</t>
  </si>
  <si>
    <t>Achizitie masa dulap cu usi glisante  pentru Scoala Gimnaziala nr.142-corp gradinita</t>
  </si>
  <si>
    <t>AUTO COBALCESCU SRL</t>
  </si>
  <si>
    <t>PROF. DR. GRIGORE COBALCESCU NR 45, SECT 1, BUCURESTI</t>
  </si>
  <si>
    <t>DA5670507</t>
  </si>
  <si>
    <t>2014-08-13 12:11:30.560000000</t>
  </si>
  <si>
    <t>2014-08-14 10:32:49.880000000</t>
  </si>
  <si>
    <t>Achizitie autoturism pentru Administratia Scolilor sector 6</t>
  </si>
  <si>
    <t>34111200-0</t>
  </si>
  <si>
    <t>GECA IMPEX P.M. S.R.L.</t>
  </si>
  <si>
    <t>Bulevardul Expozitiei, Nr. 5, Sector 1</t>
  </si>
  <si>
    <t>ADMINISTRATIA DOMENIULUI PUBLIC SI DEZVOLTARE URBANA SECTOR 6</t>
  </si>
  <si>
    <t>DA5642376</t>
  </si>
  <si>
    <t>2014-08-04 12:36:27.793000000</t>
  </si>
  <si>
    <t>2014-08-06 13:27:28.530000000</t>
  </si>
  <si>
    <t xml:space="preserve">furnizare panou </t>
  </si>
  <si>
    <t>34992200-9</t>
  </si>
  <si>
    <t>ROKURA SYSTEMS S.R.L.</t>
  </si>
  <si>
    <t>STR.RAHMANINOV NR.46-48, SECTOR 2</t>
  </si>
  <si>
    <t>DA5627382</t>
  </si>
  <si>
    <t>2014-07-30 09:26:59.160000000</t>
  </si>
  <si>
    <t>2014-08-01 09:15:39.080000000</t>
  </si>
  <si>
    <t>servicii de verificare metrologica si etalonare</t>
  </si>
  <si>
    <t>50410000-2</t>
  </si>
  <si>
    <t>DA5627367</t>
  </si>
  <si>
    <t>2014-07-30 09:25:29.570000000</t>
  </si>
  <si>
    <t>2014-08-01 09:15:16.833000000</t>
  </si>
  <si>
    <t>DA5627360</t>
  </si>
  <si>
    <t>2014-07-30 09:24:51.427000000</t>
  </si>
  <si>
    <t>2014-08-01 09:14:56.507000000</t>
  </si>
  <si>
    <t>DA5627347</t>
  </si>
  <si>
    <t>2014-07-30 09:23:49.977000000</t>
  </si>
  <si>
    <t>2014-08-01 09:14:26.070000000</t>
  </si>
  <si>
    <t>DA5627337</t>
  </si>
  <si>
    <t>2014-07-30 09:23:05.687000000</t>
  </si>
  <si>
    <t>2014-08-01 09:14:05.463000000</t>
  </si>
  <si>
    <t>DA5627231</t>
  </si>
  <si>
    <t>2014-07-30 09:13:57.993000000</t>
  </si>
  <si>
    <t>2014-08-01 09:13:18.287000000</t>
  </si>
  <si>
    <t>DA5627199</t>
  </si>
  <si>
    <t>2014-07-30 09:10:49.650000000</t>
  </si>
  <si>
    <t>2014-08-01 09:12:57.507000000</t>
  </si>
  <si>
    <t>DA5627188</t>
  </si>
  <si>
    <t>2014-07-30 09:09:30.523000000</t>
  </si>
  <si>
    <t>2014-08-01 09:12:33.793000000</t>
  </si>
  <si>
    <t>DA5627320</t>
  </si>
  <si>
    <t>2014-07-30 09:21:31.460000000</t>
  </si>
  <si>
    <t>2014-08-01 09:13:38.927000000</t>
  </si>
  <si>
    <t>APROMA IMPEX SRL</t>
  </si>
  <si>
    <t>str Girleni, nr.7, bl. C73, sc 1, et. 1, sector 6, Bucuresti</t>
  </si>
  <si>
    <t>DA5790018</t>
  </si>
  <si>
    <t>2014-09-19 17:21:03.440000000</t>
  </si>
  <si>
    <t>2014-09-22 09:03:19.657000000</t>
  </si>
  <si>
    <t>furnizare ciment</t>
  </si>
  <si>
    <t>44111200-3</t>
  </si>
  <si>
    <t>DA5793247</t>
  </si>
  <si>
    <t>2014-09-22 12:42:27.420000000</t>
  </si>
  <si>
    <t>2014-09-23 13:29:52.937000000</t>
  </si>
  <si>
    <t>furnizare electrozi</t>
  </si>
  <si>
    <t>44315310-7</t>
  </si>
  <si>
    <t>DA5793296</t>
  </si>
  <si>
    <t>2014-09-22 12:45:14.873000000</t>
  </si>
  <si>
    <t>2014-09-23 13:30:42.297000000</t>
  </si>
  <si>
    <t>furnizare teava</t>
  </si>
  <si>
    <t>44163100-1</t>
  </si>
  <si>
    <t>DA5793260</t>
  </si>
  <si>
    <t>2014-09-22 12:43:11.290000000</t>
  </si>
  <si>
    <t>2014-09-23 13:30:19.397000000</t>
  </si>
  <si>
    <t>DA5822568</t>
  </si>
  <si>
    <t>2014-09-27 18:17:03.610000000</t>
  </si>
  <si>
    <t>2014-09-29 11:18:22.243000000</t>
  </si>
  <si>
    <t>furnizare folie polietilena</t>
  </si>
  <si>
    <t>44172000-6</t>
  </si>
  <si>
    <t>DA5822569</t>
  </si>
  <si>
    <t>2014-09-27 18:18:39.393000000</t>
  </si>
  <si>
    <t>2014-09-29 11:19:09.290000000</t>
  </si>
  <si>
    <t>furnizare teava rectangulara</t>
  </si>
  <si>
    <t>DA5822570</t>
  </si>
  <si>
    <t>2014-09-27 18:19:55.413000000</t>
  </si>
  <si>
    <t>2014-09-29 11:19:52.267000000</t>
  </si>
  <si>
    <t>furnizare panou plasa bordurata</t>
  </si>
  <si>
    <t>44313000-7</t>
  </si>
  <si>
    <t>DA5533868</t>
  </si>
  <si>
    <t>2014-07-01 17:57:31.807000000</t>
  </si>
  <si>
    <t>2014-07-02 12:15:56.837000000</t>
  </si>
  <si>
    <t>DA5533870</t>
  </si>
  <si>
    <t>2014-07-01 17:58:55.347000000</t>
  </si>
  <si>
    <t>2014-07-02 12:16:19.957000000</t>
  </si>
  <si>
    <t>furnizare grebla</t>
  </si>
  <si>
    <t>44511340-0</t>
  </si>
  <si>
    <t>DA5533871</t>
  </si>
  <si>
    <t>2014-07-01 17:59:34.500000000</t>
  </si>
  <si>
    <t>2014-07-02 12:16:40.330000000</t>
  </si>
  <si>
    <t>DA5713654</t>
  </si>
  <si>
    <t>2014-08-29 09:37:00.183000000</t>
  </si>
  <si>
    <t>2014-09-01 11:35:20.110000000</t>
  </si>
  <si>
    <t>furnizare diluant</t>
  </si>
  <si>
    <t>44832200-3</t>
  </si>
  <si>
    <t>DA5713644</t>
  </si>
  <si>
    <t>2014-08-29 09:35:45.957000000</t>
  </si>
  <si>
    <t>2014-09-01 11:33:26.900000000</t>
  </si>
  <si>
    <t>furnizare vopsea</t>
  </si>
  <si>
    <t>44810000-1</t>
  </si>
  <si>
    <t>DA5738251</t>
  </si>
  <si>
    <t>2014-09-07 17:39:33.630000000</t>
  </si>
  <si>
    <t>2014-09-08 08:37:53.067000000</t>
  </si>
  <si>
    <t>DA5764175</t>
  </si>
  <si>
    <t>2014-09-15 09:41:43.157000000</t>
  </si>
  <si>
    <t>2014-09-15 11:32:47.723000000</t>
  </si>
  <si>
    <t>furnizare disc polizor unghiular</t>
  </si>
  <si>
    <t>14810000-2</t>
  </si>
  <si>
    <t>DA5684943</t>
  </si>
  <si>
    <t>2014-08-20 13:45:32.117000000</t>
  </si>
  <si>
    <t>2014-08-21 12:19:14.750000000</t>
  </si>
  <si>
    <t xml:space="preserve">furnizare vopsea </t>
  </si>
  <si>
    <t>DA5684967</t>
  </si>
  <si>
    <t>2014-08-21 12:19:37.777000000</t>
  </si>
  <si>
    <t>DA5684987</t>
  </si>
  <si>
    <t>2014-08-20 13:49:24.640000000</t>
  </si>
  <si>
    <t>2014-08-21 12:19:58.527000000</t>
  </si>
  <si>
    <t>furnizare grund</t>
  </si>
  <si>
    <t>DA5690104</t>
  </si>
  <si>
    <t>2014-08-22 08:49:25.410000000</t>
  </si>
  <si>
    <t>2014-08-25 11:04:37.040000000</t>
  </si>
  <si>
    <t>DA5637038</t>
  </si>
  <si>
    <t>2014-08-01 09:57:46.280000000</t>
  </si>
  <si>
    <t>2014-08-04 10:13:39.117000000</t>
  </si>
  <si>
    <t>DA5637060</t>
  </si>
  <si>
    <t>2014-08-01 09:59:45.583000000</t>
  </si>
  <si>
    <t>2014-08-04 10:14:58.333000000</t>
  </si>
  <si>
    <t>DA5637132</t>
  </si>
  <si>
    <t>2014-08-01 10:07:41.460000000</t>
  </si>
  <si>
    <t>2014-08-04 10:15:32.280000000</t>
  </si>
  <si>
    <t>DA5652109</t>
  </si>
  <si>
    <t>2014-08-06 14:14:21.477000000</t>
  </si>
  <si>
    <t>2014-08-06 15:51:05.870000000</t>
  </si>
  <si>
    <t>SC NANOTERRA SRL</t>
  </si>
  <si>
    <t>Craiova</t>
  </si>
  <si>
    <t>Str. Toamnei, nr.14 A</t>
  </si>
  <si>
    <t>DA5774880</t>
  </si>
  <si>
    <t>2014-09-17 10:27:30.370000000</t>
  </si>
  <si>
    <t>2014-09-17 16:09:51.937000000</t>
  </si>
  <si>
    <t>Program informatic gestionare locuri de parcare</t>
  </si>
  <si>
    <t>48611000-4</t>
  </si>
  <si>
    <t>ADIA CONIMPEX SRL</t>
  </si>
  <si>
    <t>B-dul Bucuresti Noii Nr 51-61</t>
  </si>
  <si>
    <t>DA5533873</t>
  </si>
  <si>
    <t>2014-07-01 18:01:27.803000000</t>
  </si>
  <si>
    <t>2014-07-07 11:12:24.017000000</t>
  </si>
  <si>
    <t>furnizare motocositoare</t>
  </si>
  <si>
    <t>16310000-1</t>
  </si>
  <si>
    <t>DA5823451</t>
  </si>
  <si>
    <t>2014-09-29 09:29:55.060000000</t>
  </si>
  <si>
    <t>2014-09-30 09:45:41.393000000</t>
  </si>
  <si>
    <t>furnizare fir trimmy</t>
  </si>
  <si>
    <t>19722000-3</t>
  </si>
  <si>
    <t>DA5822563</t>
  </si>
  <si>
    <t>2014-09-27 17:58:57.953000000</t>
  </si>
  <si>
    <t>2014-09-30 09:40:26.827000000</t>
  </si>
  <si>
    <t>furnizare lant motofierastrau</t>
  </si>
  <si>
    <t>42675100-9</t>
  </si>
  <si>
    <t>DA5822564</t>
  </si>
  <si>
    <t>2014-09-27 18:02:55.527000000</t>
  </si>
  <si>
    <t>2014-09-30 09:41:13.270000000</t>
  </si>
  <si>
    <t>DA5822565</t>
  </si>
  <si>
    <t>2014-09-27 18:04:09.877000000</t>
  </si>
  <si>
    <t>2014-09-30 09:41:34.033000000</t>
  </si>
  <si>
    <t>furnizare sina motofierastrau</t>
  </si>
  <si>
    <t>DA5822566</t>
  </si>
  <si>
    <t>2014-09-27 18:05:30.873000000</t>
  </si>
  <si>
    <t>2014-09-30 09:41:57.467000000</t>
  </si>
  <si>
    <t>DA5822567</t>
  </si>
  <si>
    <t>2014-09-27 18:12:12.933000000</t>
  </si>
  <si>
    <t>2014-09-30 09:42:13.347000000</t>
  </si>
  <si>
    <t>furnizare coarda statica</t>
  </si>
  <si>
    <t>37535292-0</t>
  </si>
  <si>
    <t>DA5822605</t>
  </si>
  <si>
    <t>2014-09-28 12:07:38.323000000</t>
  </si>
  <si>
    <t>2014-09-30 09:42:28.930000000</t>
  </si>
  <si>
    <t>furnizare cap trimmy</t>
  </si>
  <si>
    <t>16810000-6</t>
  </si>
  <si>
    <t>DA5822606</t>
  </si>
  <si>
    <t>2014-09-28 12:08:59.863000000</t>
  </si>
  <si>
    <t>2014-09-30 09:42:48.743000000</t>
  </si>
  <si>
    <t>DA5822607</t>
  </si>
  <si>
    <t>2014-09-28 12:10:14.010000000</t>
  </si>
  <si>
    <t>2014-09-30 09:43:05.390000000</t>
  </si>
  <si>
    <t>furnizare vaselina</t>
  </si>
  <si>
    <t>09221100-5</t>
  </si>
  <si>
    <t>DA5822608</t>
  </si>
  <si>
    <t>2014-09-28 12:12:26.720000000</t>
  </si>
  <si>
    <t>2014-09-30 09:43:20.630000000</t>
  </si>
  <si>
    <t>furnizare bujie</t>
  </si>
  <si>
    <t>34312200-9</t>
  </si>
  <si>
    <t>DA5822609</t>
  </si>
  <si>
    <t>2014-09-28 12:13:10.917000000</t>
  </si>
  <si>
    <t>2014-09-30 09:43:41.083000000</t>
  </si>
  <si>
    <t>DA5822610</t>
  </si>
  <si>
    <t>2014-09-28 12:15:40.350000000</t>
  </si>
  <si>
    <t>2014-09-30 09:45:01.487000000</t>
  </si>
  <si>
    <t>furnizare filtru benzina</t>
  </si>
  <si>
    <t>42913400-3</t>
  </si>
  <si>
    <t>DA5822611</t>
  </si>
  <si>
    <t>2014-09-28 12:18:02.670000000</t>
  </si>
  <si>
    <t>2014-09-30 09:45:26.760000000</t>
  </si>
  <si>
    <t>DA5834583</t>
  </si>
  <si>
    <t>2014-09-30 14:05:35.813000000</t>
  </si>
  <si>
    <t>2014-10-02 11:07:58.687000000</t>
  </si>
  <si>
    <t>furnizare lant taiere</t>
  </si>
  <si>
    <t>DA5834878</t>
  </si>
  <si>
    <t>2014-09-30 14:22:44.520000000</t>
  </si>
  <si>
    <t>2014-10-02 11:08:58.293000000</t>
  </si>
  <si>
    <t>furnizare sina lant</t>
  </si>
  <si>
    <t>DA5834008</t>
  </si>
  <si>
    <t>2014-09-30 13:31:06.270000000</t>
  </si>
  <si>
    <t>2014-10-02 11:06:07.427000000</t>
  </si>
  <si>
    <t>DA5836536</t>
  </si>
  <si>
    <t>2014-09-30 18:24:46.850000000</t>
  </si>
  <si>
    <t>2014-10-02 11:07:35.940000000</t>
  </si>
  <si>
    <t>DA5834182</t>
  </si>
  <si>
    <t>2014-09-30 13:40:33.707000000</t>
  </si>
  <si>
    <t>2014-10-02 11:06:38.423000000</t>
  </si>
  <si>
    <t>DA5834213</t>
  </si>
  <si>
    <t>2014-09-30 13:42:15.947000000</t>
  </si>
  <si>
    <t>2014-10-02 11:07:06.753000000</t>
  </si>
  <si>
    <t>DA5833969</t>
  </si>
  <si>
    <t>2014-09-30 13:29:02.397000000</t>
  </si>
  <si>
    <t>2014-10-02 11:03:57.903000000</t>
  </si>
  <si>
    <t>DA5833986</t>
  </si>
  <si>
    <t>2014-09-30 13:30:00.807000000</t>
  </si>
  <si>
    <t>2014-10-02 11:05:45.947000000</t>
  </si>
  <si>
    <t>DA5834991</t>
  </si>
  <si>
    <t>2014-09-30 14:29:39.617000000</t>
  </si>
  <si>
    <t>2014-10-02 11:10:28.103000000</t>
  </si>
  <si>
    <t>DA5834931</t>
  </si>
  <si>
    <t>2014-09-30 14:25:51.397000000</t>
  </si>
  <si>
    <t>2014-10-02 11:09:23.253000000</t>
  </si>
  <si>
    <t>DA5834952</t>
  </si>
  <si>
    <t>2014-09-30 14:27:13.753000000</t>
  </si>
  <si>
    <t>2014-10-02 11:09:52.427000000</t>
  </si>
  <si>
    <t>DA5835008</t>
  </si>
  <si>
    <t>2014-09-30 14:30:43.280000000</t>
  </si>
  <si>
    <t>2014-10-02 11:11:00.130000000</t>
  </si>
  <si>
    <t>furnizare pila</t>
  </si>
  <si>
    <t>44512700-9</t>
  </si>
  <si>
    <t>DA5835020</t>
  </si>
  <si>
    <t>2014-09-30 14:31:19.550000000</t>
  </si>
  <si>
    <t>2014-10-02 11:11:23.377000000</t>
  </si>
  <si>
    <t>DA5835030</t>
  </si>
  <si>
    <t>2014-09-30 14:31:54.713000000</t>
  </si>
  <si>
    <t>2014-10-02 11:12:42.030000000</t>
  </si>
  <si>
    <t>DA5835046</t>
  </si>
  <si>
    <t>2014-09-30 14:32:34.370000000</t>
  </si>
  <si>
    <t>2014-10-02 11:13:18.787000000</t>
  </si>
  <si>
    <t>DA5835065</t>
  </si>
  <si>
    <t>2014-09-30 14:33:37.757000000</t>
  </si>
  <si>
    <t>2014-10-02 11:13:39.003000000</t>
  </si>
  <si>
    <t>furnizare ulei amestec</t>
  </si>
  <si>
    <t>09211100-2</t>
  </si>
  <si>
    <t>DA5835081</t>
  </si>
  <si>
    <t>2014-09-30 14:34:25.743000000</t>
  </si>
  <si>
    <t>2014-10-02 11:14:18.300000000</t>
  </si>
  <si>
    <t>furnizare ulei ungere lant</t>
  </si>
  <si>
    <t>09211400-5</t>
  </si>
  <si>
    <t>DA5558515</t>
  </si>
  <si>
    <t>2014-07-09 09:15:28.223000000</t>
  </si>
  <si>
    <t>2014-07-14 10:46:03.710000000</t>
  </si>
  <si>
    <t>Furnizare lant motofierastrau</t>
  </si>
  <si>
    <t>DA5558604</t>
  </si>
  <si>
    <t>2014-07-09 09:26:30.557000000</t>
  </si>
  <si>
    <t>2014-07-14 10:48:06.013000000</t>
  </si>
  <si>
    <t>furnizare sina  motofierastrau</t>
  </si>
  <si>
    <t>DA5558587</t>
  </si>
  <si>
    <t>2014-07-09 09:24:47.667000000</t>
  </si>
  <si>
    <t>2014-07-14 10:47:48.260000000</t>
  </si>
  <si>
    <t>DA5558555</t>
  </si>
  <si>
    <t>2014-07-09 09:21:44.063000000</t>
  </si>
  <si>
    <t>2014-07-14 10:47:23.270000000</t>
  </si>
  <si>
    <t>DA5558533</t>
  </si>
  <si>
    <t>2014-07-09 09:18:30.683000000</t>
  </si>
  <si>
    <t>2014-07-14 10:46:37.640000000</t>
  </si>
  <si>
    <t>DA5558540</t>
  </si>
  <si>
    <t>2014-07-09 09:20:12.857000000</t>
  </si>
  <si>
    <t>2014-07-14 10:47:01.303000000</t>
  </si>
  <si>
    <t>DA5558687</t>
  </si>
  <si>
    <t>2014-07-09 09:36:31.540000000</t>
  </si>
  <si>
    <t>2014-07-14 10:48:56.963000000</t>
  </si>
  <si>
    <t>DA5558620</t>
  </si>
  <si>
    <t>2014-07-09 09:28:40.553000000</t>
  </si>
  <si>
    <t>2014-07-14 10:48:32.487000000</t>
  </si>
  <si>
    <t>DA5558860</t>
  </si>
  <si>
    <t>2014-07-09 09:53:47.087000000</t>
  </si>
  <si>
    <t>2014-07-14 10:49:18.460000000</t>
  </si>
  <si>
    <t>furnizare pila motofierastrau</t>
  </si>
  <si>
    <t>DA5558870</t>
  </si>
  <si>
    <t>2014-07-09 09:55:09.113000000</t>
  </si>
  <si>
    <t>2014-07-14 10:49:40.473000000</t>
  </si>
  <si>
    <t>DA5558881</t>
  </si>
  <si>
    <t>2014-07-09 09:56:26.270000000</t>
  </si>
  <si>
    <t>2014-07-14 10:50:03.497000000</t>
  </si>
  <si>
    <t>DA5558980</t>
  </si>
  <si>
    <t>2014-07-09 10:06:16.843000000</t>
  </si>
  <si>
    <t>2014-07-14 10:50:53.527000000</t>
  </si>
  <si>
    <t>DA5558904</t>
  </si>
  <si>
    <t>2014-07-09 09:58:32.943000000</t>
  </si>
  <si>
    <t>2014-07-14 10:50:26.977000000</t>
  </si>
  <si>
    <t>DA5559060</t>
  </si>
  <si>
    <t>2014-07-09 10:14:04.410000000</t>
  </si>
  <si>
    <t>2014-07-14 10:51:17.660000000</t>
  </si>
  <si>
    <t>DA5577035</t>
  </si>
  <si>
    <t>2014-07-15 09:41:34.770000000</t>
  </si>
  <si>
    <t>2014-07-15 14:28:10.807000000</t>
  </si>
  <si>
    <t>furnizare piese demolator</t>
  </si>
  <si>
    <t>42676000-5</t>
  </si>
  <si>
    <t>DA5576982</t>
  </si>
  <si>
    <t>2014-07-15 09:36:50.503000000</t>
  </si>
  <si>
    <t>2014-07-15 14:27:47.453000000</t>
  </si>
  <si>
    <t>servicii de reparatii demolator</t>
  </si>
  <si>
    <t>50800000-3</t>
  </si>
  <si>
    <t>DA5576644</t>
  </si>
  <si>
    <t>2014-07-15 08:49:47.383000000</t>
  </si>
  <si>
    <t>2014-07-15 14:27:00.603000000</t>
  </si>
  <si>
    <t>furnizare piese reparatie generator de sudura</t>
  </si>
  <si>
    <t>31161000-2</t>
  </si>
  <si>
    <t>DA5576712</t>
  </si>
  <si>
    <t>2014-07-15 09:00:31.543000000</t>
  </si>
  <si>
    <t>2014-07-15 14:27:26.830000000</t>
  </si>
  <si>
    <t>servicii de reparatii generator sudura</t>
  </si>
  <si>
    <t>DA5578540</t>
  </si>
  <si>
    <t>2014-07-15 11:53:37.293000000</t>
  </si>
  <si>
    <t>2014-07-15 14:28:41.133000000</t>
  </si>
  <si>
    <t>GFD LAKE &amp; RIVER SRL</t>
  </si>
  <si>
    <t>INOVATORILOR, NR.6</t>
  </si>
  <si>
    <t>DA5656807</t>
  </si>
  <si>
    <t>2014-08-07 20:20:02.690000000</t>
  </si>
  <si>
    <t>2014-08-08 09:00:46.327000000</t>
  </si>
  <si>
    <t>furnizare filtru ulei</t>
  </si>
  <si>
    <t>42913300-2</t>
  </si>
  <si>
    <t>DA5656808</t>
  </si>
  <si>
    <t>2014-08-07 20:20:47.870000000</t>
  </si>
  <si>
    <t>2014-08-08 09:02:51.047000000</t>
  </si>
  <si>
    <t>furnizare filtru  polen</t>
  </si>
  <si>
    <t>42913500-4</t>
  </si>
  <si>
    <t>DA5656809</t>
  </si>
  <si>
    <t>2014-08-07 20:21:27.180000000</t>
  </si>
  <si>
    <t>2014-08-08 09:03:17.413000000</t>
  </si>
  <si>
    <t>furnizare filtru combustibil</t>
  </si>
  <si>
    <t>DA5656810</t>
  </si>
  <si>
    <t>2014-08-07 20:22:29.940000000</t>
  </si>
  <si>
    <t>2014-08-08 09:03:37.800000000</t>
  </si>
  <si>
    <t>furnizare ulei motor</t>
  </si>
  <si>
    <t>DA5656811</t>
  </si>
  <si>
    <t>2014-08-07 20:23:28.537000000</t>
  </si>
  <si>
    <t>2014-08-08 09:04:01.560000000</t>
  </si>
  <si>
    <t>furnizare bec</t>
  </si>
  <si>
    <t>31531000-7</t>
  </si>
  <si>
    <t>DA5656812</t>
  </si>
  <si>
    <t>2014-08-07 20:24:06.430000000</t>
  </si>
  <si>
    <t>2014-08-08 09:04:48.703000000</t>
  </si>
  <si>
    <t>furnizare bec far</t>
  </si>
  <si>
    <t>31512100-9</t>
  </si>
  <si>
    <t>DA5656813</t>
  </si>
  <si>
    <t>2014-08-07 20:24:42.543000000</t>
  </si>
  <si>
    <t>2014-08-08 09:05:13.133000000</t>
  </si>
  <si>
    <t>furnizare bec proiector</t>
  </si>
  <si>
    <t>DA5656814</t>
  </si>
  <si>
    <t>2014-08-07 20:26:07.237000000</t>
  </si>
  <si>
    <t>2014-08-08 09:05:31.510000000</t>
  </si>
  <si>
    <t>furnizare placute de frana</t>
  </si>
  <si>
    <t>34322400-4</t>
  </si>
  <si>
    <t>DA5656815</t>
  </si>
  <si>
    <t>2014-08-07 20:26:55.223000000</t>
  </si>
  <si>
    <t>2014-08-08 09:05:55.767000000</t>
  </si>
  <si>
    <t>DA5656816</t>
  </si>
  <si>
    <t>2014-08-07 20:27:53.523000000</t>
  </si>
  <si>
    <t>furnizare senzor placute frana</t>
  </si>
  <si>
    <t>30237475-9</t>
  </si>
  <si>
    <t>DA5656817</t>
  </si>
  <si>
    <t>2014-08-07 20:28:38.203000000</t>
  </si>
  <si>
    <t>2014-08-08 09:06:39.323000000</t>
  </si>
  <si>
    <t>furnizare disc frana</t>
  </si>
  <si>
    <t>34322100-1</t>
  </si>
  <si>
    <t>DA5656818</t>
  </si>
  <si>
    <t>2014-08-07 20:29:30.010000000</t>
  </si>
  <si>
    <t>2014-08-08 09:07:03.363000000</t>
  </si>
  <si>
    <t>furnizare lampa semnal oglinda</t>
  </si>
  <si>
    <t>31519100-8</t>
  </si>
  <si>
    <t>DA5656819</t>
  </si>
  <si>
    <t>2014-08-07 20:30:17.200000000</t>
  </si>
  <si>
    <t>2014-08-08 09:07:25.780000000</t>
  </si>
  <si>
    <t>furnizare geam oglinda</t>
  </si>
  <si>
    <t>34640000-5</t>
  </si>
  <si>
    <t>DA5656820</t>
  </si>
  <si>
    <t>2014-08-07 20:31:13.377000000</t>
  </si>
  <si>
    <t>2014-08-08 09:07:47.790000000</t>
  </si>
  <si>
    <t>furnizare capac roata</t>
  </si>
  <si>
    <t>DA5656821</t>
  </si>
  <si>
    <t>2014-08-07 20:32:09.787000000</t>
  </si>
  <si>
    <t>2014-08-08 09:08:15.480000000</t>
  </si>
  <si>
    <t>furnizare piulita roata</t>
  </si>
  <si>
    <t>44531600-7</t>
  </si>
  <si>
    <t>DA5656822</t>
  </si>
  <si>
    <t>2014-08-07 20:33:00.983000000</t>
  </si>
  <si>
    <t>2014-08-08 09:10:25.600000000</t>
  </si>
  <si>
    <t>furnizare prezon roata</t>
  </si>
  <si>
    <t>44531510-9</t>
  </si>
  <si>
    <t>DA5656823</t>
  </si>
  <si>
    <t>2014-08-07 20:33:52.193000000</t>
  </si>
  <si>
    <t>2014-08-08 09:10:47.440000000</t>
  </si>
  <si>
    <t>furnizare broasca usa</t>
  </si>
  <si>
    <t>DA5656824</t>
  </si>
  <si>
    <t>2014-08-07 20:34:38.117000000</t>
  </si>
  <si>
    <t>2014-08-08 09:11:10.107000000</t>
  </si>
  <si>
    <t>furnizare cap de bara</t>
  </si>
  <si>
    <t>34327200-7</t>
  </si>
  <si>
    <t>DA5656825</t>
  </si>
  <si>
    <t>2014-08-07 20:35:29.283000000</t>
  </si>
  <si>
    <t>2014-08-08 09:11:31.060000000</t>
  </si>
  <si>
    <t>furnizare banda izolatie</t>
  </si>
  <si>
    <t>31651000-4</t>
  </si>
  <si>
    <t>DA5656826</t>
  </si>
  <si>
    <t>2014-08-07 20:36:24.800000000</t>
  </si>
  <si>
    <t>2014-08-08 09:11:51.713000000</t>
  </si>
  <si>
    <t>furnizare solutie curatat</t>
  </si>
  <si>
    <t>39831220-4</t>
  </si>
  <si>
    <t>DA5656827</t>
  </si>
  <si>
    <t>2014-08-07 20:37:35.403000000</t>
  </si>
  <si>
    <t>2014-08-08 09:12:18.170000000</t>
  </si>
  <si>
    <t>fservicii de intretinere a camionetelor</t>
  </si>
  <si>
    <t>50114200-9</t>
  </si>
  <si>
    <t>DA5656828</t>
  </si>
  <si>
    <t>2014-08-07 20:38:27.787000000</t>
  </si>
  <si>
    <t>2014-08-08 09:12:42.663000000</t>
  </si>
  <si>
    <t>servicii de reparare instalatii electrice</t>
  </si>
  <si>
    <t>50116100-2</t>
  </si>
  <si>
    <t>DA5656829</t>
  </si>
  <si>
    <t>2014-08-07 20:39:08.080000000</t>
  </si>
  <si>
    <t>2014-08-08 09:13:14.003000000</t>
  </si>
  <si>
    <t>servicii de reparare frane</t>
  </si>
  <si>
    <t>50116200-3</t>
  </si>
  <si>
    <t>DA5656805</t>
  </si>
  <si>
    <t>2014-08-07 20:19:18.290000000</t>
  </si>
  <si>
    <t>2014-08-08 09:00:25.827000000</t>
  </si>
  <si>
    <t>furnizare filtru aer</t>
  </si>
  <si>
    <t>42514310-8</t>
  </si>
  <si>
    <t>DA5693680</t>
  </si>
  <si>
    <t>2014-08-25 08:38:37.127000000</t>
  </si>
  <si>
    <t>2014-08-25 11:06:03.933000000</t>
  </si>
  <si>
    <t>DA5693677</t>
  </si>
  <si>
    <t>2014-08-25 08:37:51.247000000</t>
  </si>
  <si>
    <t>2014-08-25 11:05:44.993000000</t>
  </si>
  <si>
    <t>DA5693687</t>
  </si>
  <si>
    <t>2014-08-25 08:41:01.803000000</t>
  </si>
  <si>
    <t>2014-08-25 11:07:28.017000000</t>
  </si>
  <si>
    <t>DA5693695</t>
  </si>
  <si>
    <t>2014-08-25 08:43:05.723000000</t>
  </si>
  <si>
    <t>2014-08-25 11:08:24.943000000</t>
  </si>
  <si>
    <t>servicii de intretinere autocamionete</t>
  </si>
  <si>
    <t>DA5693690</t>
  </si>
  <si>
    <t>2014-08-25 08:41:58.423000000</t>
  </si>
  <si>
    <t>2014-08-25 11:07:59.327000000</t>
  </si>
  <si>
    <t>DA5693683</t>
  </si>
  <si>
    <t>2014-08-25 08:39:20.823000000</t>
  </si>
  <si>
    <t>2014-08-25 11:06:24.633000000</t>
  </si>
  <si>
    <t>DA5693685</t>
  </si>
  <si>
    <t>2014-08-25 08:40:12.363000000</t>
  </si>
  <si>
    <t>2014-08-25 11:06:57.910000000</t>
  </si>
  <si>
    <t>DA5589628</t>
  </si>
  <si>
    <t>2014-07-18 08:47:43.190000000</t>
  </si>
  <si>
    <t>2014-07-19 08:50:18.460000000</t>
  </si>
  <si>
    <t>servicii de reparatii suspensii autocamionete</t>
  </si>
  <si>
    <t>50114100-8</t>
  </si>
  <si>
    <t>DA5589631</t>
  </si>
  <si>
    <t>2014-07-18 08:48:24.153000000</t>
  </si>
  <si>
    <t>2014-07-19 08:50:23.420000000</t>
  </si>
  <si>
    <t>DA5589640</t>
  </si>
  <si>
    <t>2014-07-18 08:49:13.623000000</t>
  </si>
  <si>
    <t>2014-07-19 08:50:30.877000000</t>
  </si>
  <si>
    <t>DA5589617</t>
  </si>
  <si>
    <t>2014-07-18 08:46:22.973000000</t>
  </si>
  <si>
    <t>2014-07-19 08:50:12.983000000</t>
  </si>
  <si>
    <t>DA5589608</t>
  </si>
  <si>
    <t>2014-07-18 08:44:25.817000000</t>
  </si>
  <si>
    <t>2014-07-19 08:50:07.103000000</t>
  </si>
  <si>
    <t>DA5589500</t>
  </si>
  <si>
    <t>2014-07-18 08:24:12.317000000</t>
  </si>
  <si>
    <t>2014-07-19 08:47:59.150000000</t>
  </si>
  <si>
    <t>DA5589506</t>
  </si>
  <si>
    <t>2014-07-18 08:25:09.100000000</t>
  </si>
  <si>
    <t>2014-07-19 08:48:20.727000000</t>
  </si>
  <si>
    <t>DA5589510</t>
  </si>
  <si>
    <t>2014-07-18 08:26:00.753000000</t>
  </si>
  <si>
    <t>2014-07-19 08:48:26.530000000</t>
  </si>
  <si>
    <t>DA5589516</t>
  </si>
  <si>
    <t>2014-07-18 08:26:46.147000000</t>
  </si>
  <si>
    <t>2014-07-19 08:48:32.037000000</t>
  </si>
  <si>
    <t>DA5589519</t>
  </si>
  <si>
    <t>2014-07-18 08:27:35.570000000</t>
  </si>
  <si>
    <t>2014-07-19 08:48:37.607000000</t>
  </si>
  <si>
    <t>DA5589572</t>
  </si>
  <si>
    <t>2014-07-18 08:35:42.947000000</t>
  </si>
  <si>
    <t>2014-07-19 08:49:25.670000000</t>
  </si>
  <si>
    <t>furnizare rezistenta aeroterma</t>
  </si>
  <si>
    <t>39715220-5</t>
  </si>
  <si>
    <t>DA5589577</t>
  </si>
  <si>
    <t>2014-07-18 08:36:32.133000000</t>
  </si>
  <si>
    <t>2014-07-19 08:49:31.253000000</t>
  </si>
  <si>
    <t>DA5589567</t>
  </si>
  <si>
    <t>2014-07-18 08:34:58.690000000</t>
  </si>
  <si>
    <t>2014-07-19 08:49:19.477000000</t>
  </si>
  <si>
    <t>DA5589593</t>
  </si>
  <si>
    <t>2014-07-18 08:40:47.070000000</t>
  </si>
  <si>
    <t>2014-07-19 08:49:55.450000000</t>
  </si>
  <si>
    <t>furnizare amortizor soc</t>
  </si>
  <si>
    <t>34325100-2</t>
  </si>
  <si>
    <t>DA5589595</t>
  </si>
  <si>
    <t>2014-07-18 08:41:39.050000000</t>
  </si>
  <si>
    <t>2014-07-19 08:50:01.533000000</t>
  </si>
  <si>
    <t>DA5589588</t>
  </si>
  <si>
    <t>2014-07-18 08:39:46.153000000</t>
  </si>
  <si>
    <t>2014-07-19 08:49:49.880000000</t>
  </si>
  <si>
    <t>furnizare cablu frana de mana</t>
  </si>
  <si>
    <t>44321000-6</t>
  </si>
  <si>
    <t>DA5589581</t>
  </si>
  <si>
    <t>2014-07-18 08:37:53.847000000</t>
  </si>
  <si>
    <t>2014-07-19 08:49:38.900000000</t>
  </si>
  <si>
    <t>furnizare suport bara stabilizatoare</t>
  </si>
  <si>
    <t>DA5589585</t>
  </si>
  <si>
    <t>2014-07-18 08:38:58.370000000</t>
  </si>
  <si>
    <t>2014-07-19 08:49:43.767000000</t>
  </si>
  <si>
    <t>furnizare bucsa bara stabilizatoare</t>
  </si>
  <si>
    <t>19510000-4</t>
  </si>
  <si>
    <t>DA5589543</t>
  </si>
  <si>
    <t>2014-07-18 08:31:13.127000000</t>
  </si>
  <si>
    <t>2014-07-19 08:48:54.580000000</t>
  </si>
  <si>
    <t>DA5589530</t>
  </si>
  <si>
    <t>2014-07-18 08:28:57.640000000</t>
  </si>
  <si>
    <t>2014-07-19 08:48:43.097000000</t>
  </si>
  <si>
    <t>DA5589538</t>
  </si>
  <si>
    <t>2014-07-18 08:29:53.630000000</t>
  </si>
  <si>
    <t>2014-07-19 08:48:48.730000000</t>
  </si>
  <si>
    <t>furnizare lichid de frana</t>
  </si>
  <si>
    <t>09211650-2</t>
  </si>
  <si>
    <t>DA5589546</t>
  </si>
  <si>
    <t>2014-07-18 08:31:52.550000000</t>
  </si>
  <si>
    <t>2014-07-19 08:49:00.227000000</t>
  </si>
  <si>
    <t>DA5589555</t>
  </si>
  <si>
    <t>2014-07-18 08:33:27.587000000</t>
  </si>
  <si>
    <t>2014-07-19 08:49:06.777000000</t>
  </si>
  <si>
    <t>DA5589562</t>
  </si>
  <si>
    <t>2014-07-18 08:34:19.627000000</t>
  </si>
  <si>
    <t>2014-07-19 08:49:12.940000000</t>
  </si>
  <si>
    <t>furnizare senzor placute</t>
  </si>
  <si>
    <t>DA5589974</t>
  </si>
  <si>
    <t>2014-07-18 09:31:09.857000000</t>
  </si>
  <si>
    <t>2014-07-19 08:50:36.820000000</t>
  </si>
  <si>
    <t>furnizare bec auto</t>
  </si>
  <si>
    <t>DA5589988</t>
  </si>
  <si>
    <t>2014-07-18 09:32:10.727000000</t>
  </si>
  <si>
    <t>2014-07-19 08:50:43.280000000</t>
  </si>
  <si>
    <t>furnizare contact usa</t>
  </si>
  <si>
    <t>31681100-4</t>
  </si>
  <si>
    <t>DA5581496</t>
  </si>
  <si>
    <t>2014-07-16 09:25:49.483000000</t>
  </si>
  <si>
    <t>2014-07-17 09:33:36.443000000</t>
  </si>
  <si>
    <t>furnizare anvelopa</t>
  </si>
  <si>
    <t>34351100-3</t>
  </si>
  <si>
    <t>DA5581489</t>
  </si>
  <si>
    <t>2014-07-16 09:24:25.073000000</t>
  </si>
  <si>
    <t>2014-07-17 09:33:17.537000000</t>
  </si>
  <si>
    <t>DA5581559</t>
  </si>
  <si>
    <t>2014-07-16 09:34:05.337000000</t>
  </si>
  <si>
    <t>2014-07-17 09:34:26.597000000</t>
  </si>
  <si>
    <t>furnizare acumulator</t>
  </si>
  <si>
    <t>31431000-6</t>
  </si>
  <si>
    <t>DA5581516</t>
  </si>
  <si>
    <t>2014-07-16 09:28:42.170000000</t>
  </si>
  <si>
    <t>2014-07-17 09:34:06.770000000</t>
  </si>
  <si>
    <t>DA5581667</t>
  </si>
  <si>
    <t>2014-07-16 09:47:25.170000000</t>
  </si>
  <si>
    <t>2014-07-17 09:34:44.787000000</t>
  </si>
  <si>
    <t>furnizare set huse auto</t>
  </si>
  <si>
    <t>39520000-3</t>
  </si>
  <si>
    <t>DA5738253</t>
  </si>
  <si>
    <t>2014-09-07 17:43:15.450000000</t>
  </si>
  <si>
    <t>2014-09-09 09:30:53.320000000</t>
  </si>
  <si>
    <t>furnizare ulei transmisie</t>
  </si>
  <si>
    <t>DA5722473</t>
  </si>
  <si>
    <t>2014-09-02 10:25:42.167000000</t>
  </si>
  <si>
    <t>2014-09-03 19:31:42.850000000</t>
  </si>
  <si>
    <t>DA5722449</t>
  </si>
  <si>
    <t>2014-09-02 10:23:40.390000000</t>
  </si>
  <si>
    <t>2014-09-03 19:31:31.820000000</t>
  </si>
  <si>
    <t>furnizare placute frana</t>
  </si>
  <si>
    <t>DA5722459</t>
  </si>
  <si>
    <t>2014-09-02 10:24:28.877000000</t>
  </si>
  <si>
    <t>2014-09-03 19:31:37.717000000</t>
  </si>
  <si>
    <t>DA5722440</t>
  </si>
  <si>
    <t>2014-09-02 10:22:51.157000000</t>
  </si>
  <si>
    <t>2014-09-03 19:31:26.343000000</t>
  </si>
  <si>
    <t>furnizare senzor frana</t>
  </si>
  <si>
    <t>DA5722427</t>
  </si>
  <si>
    <t>2014-09-02 10:21:53.857000000</t>
  </si>
  <si>
    <t>2014-09-03 19:31:20.417000000</t>
  </si>
  <si>
    <t>DA5754986</t>
  </si>
  <si>
    <t>2014-09-11 11:39:20.803000000</t>
  </si>
  <si>
    <t>2014-09-15 09:43:08.723000000</t>
  </si>
  <si>
    <t>furnizare ulei hidraulic</t>
  </si>
  <si>
    <t>09211820-5</t>
  </si>
  <si>
    <t>DA5753909</t>
  </si>
  <si>
    <t>2014-09-11 09:56:42.940000000</t>
  </si>
  <si>
    <t>2014-09-15 09:42:38.227000000</t>
  </si>
  <si>
    <t>DA5836529</t>
  </si>
  <si>
    <t>2014-09-30 18:05:54.207000000</t>
  </si>
  <si>
    <t>2014-10-02 11:16:31.760000000</t>
  </si>
  <si>
    <t>furnizare colier</t>
  </si>
  <si>
    <t>44167200-0</t>
  </si>
  <si>
    <t>DA5836530</t>
  </si>
  <si>
    <t>2014-09-30 18:07:18.367000000</t>
  </si>
  <si>
    <t>2014-10-02 11:17:26.317000000</t>
  </si>
  <si>
    <t>servicii de reparare a autocamionetelor</t>
  </si>
  <si>
    <t>DA5836526</t>
  </si>
  <si>
    <t>2014-09-30 18:04:02.087000000</t>
  </si>
  <si>
    <t>2014-10-02 11:15:24.260000000</t>
  </si>
  <si>
    <t>furnizare supapa presiune</t>
  </si>
  <si>
    <t>42131142-3</t>
  </si>
  <si>
    <t>DA5836527</t>
  </si>
  <si>
    <t>2014-09-30 18:05:04.630000000</t>
  </si>
  <si>
    <t>2014-10-02 11:16:04.197000000</t>
  </si>
  <si>
    <t>DA5822612</t>
  </si>
  <si>
    <t>2014-09-28 12:20:24.910000000</t>
  </si>
  <si>
    <t>2014-09-29 11:36:33.623000000</t>
  </si>
  <si>
    <t>DA5822613</t>
  </si>
  <si>
    <t>2014-09-28 12:21:09.090000000</t>
  </si>
  <si>
    <t>2014-09-29 11:36:57.507000000</t>
  </si>
  <si>
    <t>DA5822614</t>
  </si>
  <si>
    <t>2014-09-28 12:22:06.437000000</t>
  </si>
  <si>
    <t>2014-09-29 11:37:24.260000000</t>
  </si>
  <si>
    <t>DA5822615</t>
  </si>
  <si>
    <t>2014-09-28 12:23:08.650000000</t>
  </si>
  <si>
    <t>2014-09-29 11:37:49.847000000</t>
  </si>
  <si>
    <t>DA5822616</t>
  </si>
  <si>
    <t>2014-09-28 12:24:54.090000000</t>
  </si>
  <si>
    <t>2014-09-29 11:38:20.097000000</t>
  </si>
  <si>
    <t>DA5822571</t>
  </si>
  <si>
    <t>2014-09-27 18:26:28.147000000</t>
  </si>
  <si>
    <t>2014-09-29 11:24:43.207000000</t>
  </si>
  <si>
    <t>furnizare bloc lumini</t>
  </si>
  <si>
    <t>31214000-9</t>
  </si>
  <si>
    <t>DA5822572</t>
  </si>
  <si>
    <t>2014-09-27 18:27:27.797000000</t>
  </si>
  <si>
    <t>2014-09-29 11:25:05.173000000</t>
  </si>
  <si>
    <t>DA5822573</t>
  </si>
  <si>
    <t>2014-09-27 18:29:10.407000000</t>
  </si>
  <si>
    <t>2014-09-29 11:26:58.223000000</t>
  </si>
  <si>
    <t>DA5822574</t>
  </si>
  <si>
    <t>2014-09-27 18:29:55.513000000</t>
  </si>
  <si>
    <t>2014-09-29 11:27:55.523000000</t>
  </si>
  <si>
    <t>DA5822575</t>
  </si>
  <si>
    <t>2014-09-27 18:31:18.423000000</t>
  </si>
  <si>
    <t>2014-09-29 11:30:43.817000000</t>
  </si>
  <si>
    <t>DA5822576</t>
  </si>
  <si>
    <t>2014-09-27 18:32:08.600000000</t>
  </si>
  <si>
    <t>2014-09-29 11:31:10.527000000</t>
  </si>
  <si>
    <t>DA5822577</t>
  </si>
  <si>
    <t>2014-09-27 18:32:54.973000000</t>
  </si>
  <si>
    <t>2014-09-29 11:31:33.020000000</t>
  </si>
  <si>
    <t>DA5822578</t>
  </si>
  <si>
    <t>2014-09-27 18:33:39.710000000</t>
  </si>
  <si>
    <t>2014-09-29 11:32:02.303000000</t>
  </si>
  <si>
    <t>DA5822579</t>
  </si>
  <si>
    <t>2014-09-27 18:34:32.043000000</t>
  </si>
  <si>
    <t>2014-09-29 11:32:21.303000000</t>
  </si>
  <si>
    <t>DA5822580</t>
  </si>
  <si>
    <t>2014-09-27 18:36:01.053000000</t>
  </si>
  <si>
    <t>2014-09-29 11:32:54.347000000</t>
  </si>
  <si>
    <t>DA5822581</t>
  </si>
  <si>
    <t>2014-09-27 18:36:46.163000000</t>
  </si>
  <si>
    <t>2014-09-29 11:33:22.643000000</t>
  </si>
  <si>
    <t>DA5822582</t>
  </si>
  <si>
    <t>2014-09-27 18:37:53.833000000</t>
  </si>
  <si>
    <t>2014-09-29 11:33:50.397000000</t>
  </si>
  <si>
    <t>DA5822583</t>
  </si>
  <si>
    <t>2014-09-27 18:38:48.510000000</t>
  </si>
  <si>
    <t>2014-09-29 11:34:14.063000000</t>
  </si>
  <si>
    <t>DA5822584</t>
  </si>
  <si>
    <t>2014-09-27 18:39:42.003000000</t>
  </si>
  <si>
    <t>2014-09-29 11:34:39.973000000</t>
  </si>
  <si>
    <t>DA5822585</t>
  </si>
  <si>
    <t>2014-09-27 18:40:45.040000000</t>
  </si>
  <si>
    <t>2014-09-29 11:35:03.687000000</t>
  </si>
  <si>
    <t>DA5822586</t>
  </si>
  <si>
    <t>2014-09-27 18:41:44.193000000</t>
  </si>
  <si>
    <t>2014-09-29 11:35:54.653000000</t>
  </si>
  <si>
    <t>DA5801341</t>
  </si>
  <si>
    <t>2014-09-23 14:15:05.157000000</t>
  </si>
  <si>
    <t>2014-09-23 14:43:43.187000000</t>
  </si>
  <si>
    <t>furnizare lampa de gabarit</t>
  </si>
  <si>
    <t>DA5801322</t>
  </si>
  <si>
    <t>2014-09-23 14:13:58.840000000</t>
  </si>
  <si>
    <t>2014-09-23 14:43:21.380000000</t>
  </si>
  <si>
    <t>furnizare lagar intermediar</t>
  </si>
  <si>
    <t>44440000-6</t>
  </si>
  <si>
    <t>DA5796469</t>
  </si>
  <si>
    <t>2014-09-22 19:32:37.013000000</t>
  </si>
  <si>
    <t>2014-09-23 13:31:38.240000000</t>
  </si>
  <si>
    <t>DA5796470</t>
  </si>
  <si>
    <t>2014-09-22 19:33:35.860000000</t>
  </si>
  <si>
    <t>2014-09-23 13:31:58.690000000</t>
  </si>
  <si>
    <t>DA5796471</t>
  </si>
  <si>
    <t>2014-09-22 19:34:26.450000000</t>
  </si>
  <si>
    <t>2014-09-23 13:32:20.267000000</t>
  </si>
  <si>
    <t>DA5796472</t>
  </si>
  <si>
    <t>2014-09-22 19:35:20.787000000</t>
  </si>
  <si>
    <t>2014-09-23 13:32:41.170000000</t>
  </si>
  <si>
    <t>DA5796473</t>
  </si>
  <si>
    <t>2014-09-22 19:36:16.713000000</t>
  </si>
  <si>
    <t>2014-09-23 13:32:58.283000000</t>
  </si>
  <si>
    <t>DA5796474</t>
  </si>
  <si>
    <t>2014-09-22 19:37:08.147000000</t>
  </si>
  <si>
    <t>2014-09-23 13:33:20.873000000</t>
  </si>
  <si>
    <t>DA5796475</t>
  </si>
  <si>
    <t>2014-09-22 19:38:08.007000000</t>
  </si>
  <si>
    <t>2014-09-23 13:33:48.173000000</t>
  </si>
  <si>
    <t>DA5796476</t>
  </si>
  <si>
    <t>2014-09-22 19:38:47.740000000</t>
  </si>
  <si>
    <t>2014-09-23 13:34:09.077000000</t>
  </si>
  <si>
    <t>DA5796477</t>
  </si>
  <si>
    <t>2014-09-22 19:39:41.360000000</t>
  </si>
  <si>
    <t>2014-09-23 13:34:24.443000000</t>
  </si>
  <si>
    <t>DA5796478</t>
  </si>
  <si>
    <t>2014-09-22 19:40:46.723000000</t>
  </si>
  <si>
    <t>2014-09-23 13:35:13.007000000</t>
  </si>
  <si>
    <t>furnizare antigel</t>
  </si>
  <si>
    <t>24951311-8</t>
  </si>
  <si>
    <t>DA5796479</t>
  </si>
  <si>
    <t>2014-09-22 19:42:05.753000000</t>
  </si>
  <si>
    <t>2014-09-23 13:35:32.710000000</t>
  </si>
  <si>
    <t>furnizare demaror</t>
  </si>
  <si>
    <t>31612200-1</t>
  </si>
  <si>
    <t>DA5796480</t>
  </si>
  <si>
    <t>2014-09-22 19:42:49.497000000</t>
  </si>
  <si>
    <t>2014-09-23 13:35:51.727000000</t>
  </si>
  <si>
    <t>furnizare pedala acceleratie</t>
  </si>
  <si>
    <t>DA5796481</t>
  </si>
  <si>
    <t>2014-09-22 19:43:38.780000000</t>
  </si>
  <si>
    <t>2014-09-23 13:36:08.967000000</t>
  </si>
  <si>
    <t>furnizare senzor ABS</t>
  </si>
  <si>
    <t>DA5796482</t>
  </si>
  <si>
    <t>2014-09-22 19:44:33.193000000</t>
  </si>
  <si>
    <t>2014-09-23 13:36:24.270000000</t>
  </si>
  <si>
    <t>furnizare lampa stop</t>
  </si>
  <si>
    <t>DA5796483</t>
  </si>
  <si>
    <t>2014-09-22 19:45:44.893000000</t>
  </si>
  <si>
    <t>2014-09-23 13:36:49.153000000</t>
  </si>
  <si>
    <t>furnizare capac vas spalator</t>
  </si>
  <si>
    <t>DA5796484</t>
  </si>
  <si>
    <t>2014-09-22 19:46:50.053000000</t>
  </si>
  <si>
    <t>2014-09-23 13:37:06.720000000</t>
  </si>
  <si>
    <t>furnizare stergatoare parbriz</t>
  </si>
  <si>
    <t>34330000-9</t>
  </si>
  <si>
    <t>DA5796485</t>
  </si>
  <si>
    <t>2014-09-22 19:47:41.240000000</t>
  </si>
  <si>
    <t>2014-09-23 13:37:25.907000000</t>
  </si>
  <si>
    <t>DA5796486</t>
  </si>
  <si>
    <t>2014-09-22 19:49:10.177000000</t>
  </si>
  <si>
    <t>2014-09-23 13:37:44.363000000</t>
  </si>
  <si>
    <t>furnizare cap bara</t>
  </si>
  <si>
    <t>DA5796487</t>
  </si>
  <si>
    <t>2014-09-22 19:50:20.627000000</t>
  </si>
  <si>
    <t>2014-09-23 13:38:00.010000000</t>
  </si>
  <si>
    <t>furnizare bieleta antiruliu</t>
  </si>
  <si>
    <t>DA5796488</t>
  </si>
  <si>
    <t>2014-09-22 19:51:17.413000000</t>
  </si>
  <si>
    <t>2014-09-23 13:38:15.500000000</t>
  </si>
  <si>
    <t>furnizare bieleta directie</t>
  </si>
  <si>
    <t>DA5796489</t>
  </si>
  <si>
    <t>2014-09-22 19:52:03.620000000</t>
  </si>
  <si>
    <t>2014-09-23 13:38:31.617000000</t>
  </si>
  <si>
    <t>DA5796490</t>
  </si>
  <si>
    <t>2014-09-22 19:52:48.453000000</t>
  </si>
  <si>
    <t>2014-09-23 13:38:47.357000000</t>
  </si>
  <si>
    <t>DA5796491</t>
  </si>
  <si>
    <t>2014-09-22 19:53:46.410000000</t>
  </si>
  <si>
    <t>2014-09-23 13:39:02.440000000</t>
  </si>
  <si>
    <t>furnizare garnitura o-ring</t>
  </si>
  <si>
    <t>34312500-2</t>
  </si>
  <si>
    <t>DA5796492</t>
  </si>
  <si>
    <t>2014-09-22 19:54:48.010000000</t>
  </si>
  <si>
    <t>2014-09-23 13:39:18.290000000</t>
  </si>
  <si>
    <t>furnizare furtun calorifer</t>
  </si>
  <si>
    <t>44165100-5</t>
  </si>
  <si>
    <t>DA5796493</t>
  </si>
  <si>
    <t>2014-09-22 19:55:48.007000000</t>
  </si>
  <si>
    <t>2014-09-23 13:39:33.127000000</t>
  </si>
  <si>
    <t>furnizare robinet calorifer</t>
  </si>
  <si>
    <t>44411100-5</t>
  </si>
  <si>
    <t>DA5796494</t>
  </si>
  <si>
    <t>2014-09-22 19:56:34.390000000</t>
  </si>
  <si>
    <t>2014-09-23 13:39:51.490000000</t>
  </si>
  <si>
    <t>furnizare releu</t>
  </si>
  <si>
    <t>31221000-1</t>
  </si>
  <si>
    <t>DA5796495</t>
  </si>
  <si>
    <t>2014-09-22 19:57:26.137000000</t>
  </si>
  <si>
    <t>2014-09-23 13:40:06.870000000</t>
  </si>
  <si>
    <t>DA5796496</t>
  </si>
  <si>
    <t>2014-09-22 19:58:10.183000000</t>
  </si>
  <si>
    <t>2014-09-23 13:40:22.487000000</t>
  </si>
  <si>
    <t>DA5796497</t>
  </si>
  <si>
    <t>2014-09-22 19:58:59.570000000</t>
  </si>
  <si>
    <t>2014-09-23 13:40:38.757000000</t>
  </si>
  <si>
    <t>furnizare solutie de curatat</t>
  </si>
  <si>
    <t>DA5796498</t>
  </si>
  <si>
    <t>2014-09-22 20:02:13.257000000</t>
  </si>
  <si>
    <t>2014-09-23 13:40:56.277000000</t>
  </si>
  <si>
    <t>DA5796499</t>
  </si>
  <si>
    <t>2014-09-22 20:03:32.173000000</t>
  </si>
  <si>
    <t>2014-09-23 13:41:11.503000000</t>
  </si>
  <si>
    <t>DA5796500</t>
  </si>
  <si>
    <t>2014-09-22 20:04:38.847000000</t>
  </si>
  <si>
    <t>2014-09-23 13:41:32.050000000</t>
  </si>
  <si>
    <t>servicii de reparare transmisii</t>
  </si>
  <si>
    <t>50116400-5</t>
  </si>
  <si>
    <t>DA5796501</t>
  </si>
  <si>
    <t>2014-09-22 20:05:45.690000000</t>
  </si>
  <si>
    <t>2014-09-23 13:41:59.163000000</t>
  </si>
  <si>
    <t>DA5796502</t>
  </si>
  <si>
    <t>2014-09-22 20:07:37.227000000</t>
  </si>
  <si>
    <t>2014-09-23 13:42:28.490000000</t>
  </si>
  <si>
    <t>PROPLAST ESCORT</t>
  </si>
  <si>
    <t>Jilava</t>
  </si>
  <si>
    <t>str.morii,nr.31</t>
  </si>
  <si>
    <t>DA5580022</t>
  </si>
  <si>
    <t>2014-07-15 14:25:48.300000000</t>
  </si>
  <si>
    <t>2014-07-17 09:32:53.667000000</t>
  </si>
  <si>
    <t>furnizare saci menajeri</t>
  </si>
  <si>
    <t>19640000-4</t>
  </si>
  <si>
    <t>DA5738488</t>
  </si>
  <si>
    <t>2014-09-08 08:36:49.870000000</t>
  </si>
  <si>
    <t>2014-09-10 09:08:53.310000000</t>
  </si>
  <si>
    <t>X-PERT SERVICE 2002 SRL</t>
  </si>
  <si>
    <t>Str. Covaci, nr. 10,et. 1, ap.3,sector 3</t>
  </si>
  <si>
    <t>DA5793144</t>
  </si>
  <si>
    <t>2014-09-22 12:35:55.777000000</t>
  </si>
  <si>
    <t>2014-09-23 13:25:50.183000000</t>
  </si>
  <si>
    <t>servicii de scanare documentatii</t>
  </si>
  <si>
    <t>79999100-4</t>
  </si>
  <si>
    <t>WNC PROFESSIONAL TRAINING S.R.L.</t>
  </si>
  <si>
    <t>BUCURESTI, B-DUL REGIEI NR.2</t>
  </si>
  <si>
    <t>DA5566197</t>
  </si>
  <si>
    <t>2014-07-10 12:24:37.700000000</t>
  </si>
  <si>
    <t>2014-07-15 08:34:55.323000000</t>
  </si>
  <si>
    <t>servicii de evaluare a riscurilor la securitatea fizica</t>
  </si>
  <si>
    <t>90711100-5</t>
  </si>
  <si>
    <t>Administratia pietelor</t>
  </si>
  <si>
    <t>PAPER PLUS S.R.L.</t>
  </si>
  <si>
    <t>Str.Ing.Dumitru Zossima,Nr.109,Sect.1</t>
  </si>
  <si>
    <t>ADMINISTRATIA PIETELOR SECTOR 6</t>
  </si>
  <si>
    <t>RO 4340447</t>
  </si>
  <si>
    <t>DA5561594</t>
  </si>
  <si>
    <t>2014-07-09 13:55:40.663000000</t>
  </si>
  <si>
    <t>2014-07-10 07:43:50.823000000</t>
  </si>
  <si>
    <t>Achizitionat prosoape pliate verzi</t>
  </si>
  <si>
    <t>33763000-6</t>
  </si>
  <si>
    <t>TOP EXPERT PROIECT S.R.L.</t>
  </si>
  <si>
    <t>Soseaua Mihai Bravu, nr.67-73, bl.C18, scara B, etaj 5, ap.76, sector 2</t>
  </si>
  <si>
    <t>DA5718195</t>
  </si>
  <si>
    <t>2014-09-01 11:30:15.450000000</t>
  </si>
  <si>
    <t>2014-09-02 09:35:45.967000000</t>
  </si>
  <si>
    <t xml:space="preserve">Servicii de cadastru </t>
  </si>
  <si>
    <t>71354300-7</t>
  </si>
  <si>
    <t>TOP BIROTICA S.R.L.</t>
  </si>
  <si>
    <t>B-dul Ghencea Nr. 134, CORP 90, LOT II, PARTER, CAM 54-56Sector 6</t>
  </si>
  <si>
    <t>DA5606674</t>
  </si>
  <si>
    <t>2014-07-23 14:56:04.557000000</t>
  </si>
  <si>
    <t>2014-07-24 08:28:14.023000000</t>
  </si>
  <si>
    <t>Achizitionat Cartus de toner negru</t>
  </si>
  <si>
    <t>DA5606643</t>
  </si>
  <si>
    <t>2014-07-23 14:53:09.287000000</t>
  </si>
  <si>
    <t>2014-07-24 08:29:08.453000000</t>
  </si>
  <si>
    <t>Achizitionat hartie copiator</t>
  </si>
  <si>
    <t>30197643-5</t>
  </si>
  <si>
    <t>SONEX  DESIGN S.R.L.</t>
  </si>
  <si>
    <t>Str. Drumul Sarii, nr. 19A, et. 2, sector 6</t>
  </si>
  <si>
    <t>DA5547054</t>
  </si>
  <si>
    <t>2014-07-04 13:23:06.923000000</t>
  </si>
  <si>
    <t>2014-07-08 08:48:17.810000000</t>
  </si>
  <si>
    <t>Intocmire PUD</t>
  </si>
  <si>
    <t>71410000-5</t>
  </si>
  <si>
    <t>politia locala</t>
  </si>
  <si>
    <t>DIRECTIA GENERALA DE POLITIE LOCALA SECTOR 6</t>
  </si>
  <si>
    <t>DA5670529</t>
  </si>
  <si>
    <t>2014-08-13 12:14:24.017000000</t>
  </si>
  <si>
    <t>2014-08-13 13:35:41.163000000</t>
  </si>
  <si>
    <t>CARTUS HP36A</t>
  </si>
  <si>
    <t>DA5670538</t>
  </si>
  <si>
    <t>2014-08-13 12:16:25.287000000</t>
  </si>
  <si>
    <t>2014-08-13 13:36:10.400000000</t>
  </si>
  <si>
    <t>TONER C-EXV14</t>
  </si>
  <si>
    <t>DA5670586</t>
  </si>
  <si>
    <t>2014-08-13 12:21:46.193000000</t>
  </si>
  <si>
    <t>2014-08-13 13:36:42.100000000</t>
  </si>
  <si>
    <t>TONER HP CB 541/542/543</t>
  </si>
  <si>
    <t>DA5669609</t>
  </si>
  <si>
    <t>2014-08-13 10:30:19.097000000</t>
  </si>
  <si>
    <t>2014-08-13 13:32:34.710000000</t>
  </si>
  <si>
    <t>TONER SAMSUNG MLT 1052S</t>
  </si>
  <si>
    <t>DA5669685</t>
  </si>
  <si>
    <t>2014-08-13 10:38:49.337000000</t>
  </si>
  <si>
    <t>2014-08-13 13:32:56.113000000</t>
  </si>
  <si>
    <t>TONER CANON 728 NEGRU</t>
  </si>
  <si>
    <t>DA5669743</t>
  </si>
  <si>
    <t>2014-08-13 10:46:03.523000000</t>
  </si>
  <si>
    <t>2014-08-13 13:33:41.573000000</t>
  </si>
  <si>
    <t>TONER HP7115A</t>
  </si>
  <si>
    <t>DA5669760</t>
  </si>
  <si>
    <t>2014-08-13 10:48:04.597000000</t>
  </si>
  <si>
    <t>2014-08-13 13:34:02.057000000</t>
  </si>
  <si>
    <t>TONER HP CB 540</t>
  </si>
  <si>
    <t>DA5669718</t>
  </si>
  <si>
    <t>2014-08-13 10:43:09.673000000</t>
  </si>
  <si>
    <t>2014-08-13 13:33:16.580000000</t>
  </si>
  <si>
    <t>TONER HP Q2612A</t>
  </si>
  <si>
    <t>DA5669818</t>
  </si>
  <si>
    <t>2014-08-13 10:55:13.933000000</t>
  </si>
  <si>
    <t>2014-08-13 13:34:46.640000000</t>
  </si>
  <si>
    <t>CARTUS LEXMARK 32</t>
  </si>
  <si>
    <t>DA5669831</t>
  </si>
  <si>
    <t>2014-08-13 10:56:37.987000000</t>
  </si>
  <si>
    <t>2014-08-13 13:35:06.580000000</t>
  </si>
  <si>
    <t>CARTUS LEXMARK 33</t>
  </si>
  <si>
    <t>DA5669798</t>
  </si>
  <si>
    <t>2014-08-13 10:52:39.193000000</t>
  </si>
  <si>
    <t>2014-08-13 13:34:24.630000000</t>
  </si>
  <si>
    <t>TONER ML 1610</t>
  </si>
  <si>
    <t>DA5669855</t>
  </si>
  <si>
    <t>2014-08-13 10:59:13.453000000</t>
  </si>
  <si>
    <t>2014-08-13 13:35:25.313000000</t>
  </si>
  <si>
    <t>CANON EP701 NEGRU</t>
  </si>
  <si>
    <t>DA5706919</t>
  </si>
  <si>
    <t>2014-08-27 14:24:01.030000000</t>
  </si>
  <si>
    <t>2014-08-28 09:12:36.683000000</t>
  </si>
  <si>
    <t>BIBLIORAFT ECONOMY 7CM TOP BIROTICA: DIVERSE CULORI</t>
  </si>
  <si>
    <t>DA5706944</t>
  </si>
  <si>
    <t>2014-08-27 14:25:50.107000000</t>
  </si>
  <si>
    <t>2014-08-28 09:12:56.217000000</t>
  </si>
  <si>
    <t>CAPSE 24/6,1000BUC/CUT DESIGN BY T</t>
  </si>
  <si>
    <t>DA5706984</t>
  </si>
  <si>
    <t>2014-08-27 14:29:11.897000000</t>
  </si>
  <si>
    <t>2014-08-28 09:13:15.717000000</t>
  </si>
  <si>
    <t xml:space="preserve">FOLIE PROTECTIE A4 STANDARD 100/SET </t>
  </si>
  <si>
    <t>39263000-3</t>
  </si>
  <si>
    <t>DA5706995</t>
  </si>
  <si>
    <t>2014-08-27 14:30:18.417000000</t>
  </si>
  <si>
    <t>2014-08-28 09:13:31.037000000</t>
  </si>
  <si>
    <t>REGISTRU A4 200 FILE: DICTANDO, MATEMATICA</t>
  </si>
  <si>
    <t>DA5706855</t>
  </si>
  <si>
    <t>2014-08-27 14:17:31.467000000</t>
  </si>
  <si>
    <t>2014-08-28 09:11:07.873000000</t>
  </si>
  <si>
    <t>HARTIE COPIATOR A4  500 COLI/TOP</t>
  </si>
  <si>
    <t>DA5706897</t>
  </si>
  <si>
    <t>2014-08-27 14:22:08.693000000</t>
  </si>
  <si>
    <t>2014-08-28 09:12:20.927000000</t>
  </si>
  <si>
    <t>FLUID CORECTOR 20ML W-UP</t>
  </si>
  <si>
    <t>30192920-6</t>
  </si>
  <si>
    <t>DA5706883</t>
  </si>
  <si>
    <t>2014-08-27 14:20:15.313000000</t>
  </si>
  <si>
    <t>2014-08-28 09:11:42.550000000</t>
  </si>
  <si>
    <t>PIX CU MECANISM SI GRIP KORES K6 0,5 MM, mina albastra</t>
  </si>
  <si>
    <t>DA5707210</t>
  </si>
  <si>
    <t>2014-08-27 14:52:30.090000000</t>
  </si>
  <si>
    <t>2014-08-28 09:23:45.080000000</t>
  </si>
  <si>
    <t>PIX CU GEL NEGRU UNI-BALL UM-170 0,7MM</t>
  </si>
  <si>
    <t>39292400-9</t>
  </si>
  <si>
    <t>DA5707261</t>
  </si>
  <si>
    <t>2014-08-27 14:57:32.203000000</t>
  </si>
  <si>
    <t>2014-08-28 09:24:03.037000000</t>
  </si>
  <si>
    <t>CREION HB CU GUMA</t>
  </si>
  <si>
    <t>30192130-1</t>
  </si>
  <si>
    <t>DA5707288</t>
  </si>
  <si>
    <t>2014-08-27 15:00:06.633000000</t>
  </si>
  <si>
    <t>2014-08-28 09:24:43.237000000</t>
  </si>
  <si>
    <t>DECAPSATOR DESIGN BY T</t>
  </si>
  <si>
    <t>30197321-2</t>
  </si>
  <si>
    <t>DA5707273</t>
  </si>
  <si>
    <t>2014-08-27 14:58:42.313000000</t>
  </si>
  <si>
    <t>2014-08-28 09:24:22.270000000</t>
  </si>
  <si>
    <t xml:space="preserve">BANDA ADEZIVA 19MMX33M TRANSPARENTA </t>
  </si>
  <si>
    <t>DA5707183</t>
  </si>
  <si>
    <t>2014-08-27 14:49:55.380000000</t>
  </si>
  <si>
    <t>2014-08-28 09:23:19.917000000</t>
  </si>
  <si>
    <t>PIX CU GEL DESIGN BY T 0,5MM: ALBASTRU</t>
  </si>
  <si>
    <t>DA5707018</t>
  </si>
  <si>
    <t>2014-08-27 14:33:16.243000000</t>
  </si>
  <si>
    <t>2014-08-28 09:14:07.120000000</t>
  </si>
  <si>
    <t>DOSAR PLASTIC CU SINA SI GAURI: diverse culori</t>
  </si>
  <si>
    <t>DA5707026</t>
  </si>
  <si>
    <t>2014-08-27 14:34:11.063000000</t>
  </si>
  <si>
    <t>2014-08-28 09:22:57.390000000</t>
  </si>
  <si>
    <t>CAIET A4 60 FILE BASIC PIGNA: DICTANDO, MATEMATICA</t>
  </si>
  <si>
    <t>39162110-9</t>
  </si>
  <si>
    <t>DA5707008</t>
  </si>
  <si>
    <t>2014-08-27 14:32:08.540000000</t>
  </si>
  <si>
    <t>2014-08-28 09:13:48.570000000</t>
  </si>
  <si>
    <t>PERFORATOR WORKING UP 63COLI PIGNA</t>
  </si>
  <si>
    <t>DA5707869</t>
  </si>
  <si>
    <t>2014-08-27 16:01:03.560000000</t>
  </si>
  <si>
    <t>2014-08-28 09:28:16.103000000</t>
  </si>
  <si>
    <t>CAPSATOR HEAVY DUTY 23/6-23/24 DESIGN BY T</t>
  </si>
  <si>
    <t>DA5707354</t>
  </si>
  <si>
    <t>2014-08-27 15:06:25.330000000</t>
  </si>
  <si>
    <t>2014-08-28 09:27:05.793000000</t>
  </si>
  <si>
    <t>PERM. MARKER VF ROTUND KORES, VF 3MM</t>
  </si>
  <si>
    <t>DA5707346</t>
  </si>
  <si>
    <t>2014-08-27 15:05:22.960000000</t>
  </si>
  <si>
    <t>2014-08-28 09:26:45.667000000</t>
  </si>
  <si>
    <t>STICK NOTES 75X75MM GABLEN DESIGN BY T</t>
  </si>
  <si>
    <t>DA5707336</t>
  </si>
  <si>
    <t>2014-08-27 15:04:18.640000000</t>
  </si>
  <si>
    <t>2014-08-28 09:26:29.523000000</t>
  </si>
  <si>
    <t>STICK NOTES 38X50MM DESIGN BY T</t>
  </si>
  <si>
    <t>DA5707320</t>
  </si>
  <si>
    <t>2014-08-27 15:02:43.853000000</t>
  </si>
  <si>
    <t>2014-08-28 09:25:56.153000000</t>
  </si>
  <si>
    <t>TEXMARKER LAT KORES: DIVERSE CULORI</t>
  </si>
  <si>
    <t>DA5707305</t>
  </si>
  <si>
    <t>2014-08-27 15:01:15.883000000</t>
  </si>
  <si>
    <t>2014-08-28 09:25:04.080000000</t>
  </si>
  <si>
    <t>LIPICI STICK 21G ANH</t>
  </si>
  <si>
    <t>24911200-5</t>
  </si>
  <si>
    <t>DA5707390</t>
  </si>
  <si>
    <t>2014-08-27 15:10:00.910000000</t>
  </si>
  <si>
    <t>2014-08-28 09:27:58.070000000</t>
  </si>
  <si>
    <t>MINA CREION 0.5 HB DESIGN BY T</t>
  </si>
  <si>
    <t>DA5707365</t>
  </si>
  <si>
    <t>2014-08-27 15:07:31.273000000</t>
  </si>
  <si>
    <t>2014-08-28 09:27:21.113000000</t>
  </si>
  <si>
    <t>CAIET A5 48FILE BASIC PIGNA: DICTANDO, MATEMATICA</t>
  </si>
  <si>
    <t>DA5707376</t>
  </si>
  <si>
    <t>2014-08-27 15:09:02.113000000</t>
  </si>
  <si>
    <t>2014-08-28 09:27:37.633000000</t>
  </si>
  <si>
    <t>MINA CREION MEC. 0,7 HB DBT DESIGN BY T</t>
  </si>
  <si>
    <t>DA5707880</t>
  </si>
  <si>
    <t>2014-08-27 16:02:23.497000000</t>
  </si>
  <si>
    <t>2014-08-28 09:28:35.853000000</t>
  </si>
  <si>
    <t>CAPSE 23/13 1000BUC/CUT DESIGN BY T</t>
  </si>
  <si>
    <t>CERTSIGN S.A.</t>
  </si>
  <si>
    <t>Oltenitei nr. 107A, corp C1, etaj P, camera 6,7,8,9</t>
  </si>
  <si>
    <t>DA5673308</t>
  </si>
  <si>
    <t>2014-08-14 10:15:11.080000000</t>
  </si>
  <si>
    <t>2014-08-14 13:33:04.033000000</t>
  </si>
  <si>
    <t xml:space="preserve">Certificat digital calificat </t>
  </si>
  <si>
    <t>79132100-9</t>
  </si>
  <si>
    <t>DA5673317</t>
  </si>
  <si>
    <t>2014-08-14 10:16:30.190000000</t>
  </si>
  <si>
    <t>2014-08-14 13:33:16.717000000</t>
  </si>
  <si>
    <t>Dispozitiv criptografic</t>
  </si>
  <si>
    <t>30233000-1</t>
  </si>
  <si>
    <t>ROBISOL SRL</t>
  </si>
  <si>
    <t>str. Sibiu, nr.17, bloc Z5, ap.65</t>
  </si>
  <si>
    <t>DA5701983</t>
  </si>
  <si>
    <t>2014-08-26 14:26:47.653000000</t>
  </si>
  <si>
    <t>2014-08-27 14:04:21.830000000</t>
  </si>
  <si>
    <t>Servicii de furnizare internet</t>
  </si>
  <si>
    <t>72400000-4</t>
  </si>
  <si>
    <t>SC PROMETANI COM SRL</t>
  </si>
  <si>
    <t>PRELUGIREA GHENCEA 95H</t>
  </si>
  <si>
    <t>DA5674972</t>
  </si>
  <si>
    <t>2014-08-14 16:00:54.743000000</t>
  </si>
  <si>
    <t>2014-08-14 16:36:48.707000000</t>
  </si>
  <si>
    <t>Camasa cu maneca lunga</t>
  </si>
  <si>
    <t>18330000-1</t>
  </si>
  <si>
    <t>DA5674970</t>
  </si>
  <si>
    <t>2014-08-14 15:59:48.567000000</t>
  </si>
  <si>
    <t>2014-08-14 16:36:38.547000000</t>
  </si>
  <si>
    <t>Camasa cu maneca scurta</t>
  </si>
  <si>
    <t>18400000-3</t>
  </si>
  <si>
    <t>DA5674963</t>
  </si>
  <si>
    <t>2014-08-14 15:58:16.963000000</t>
  </si>
  <si>
    <t>2014-08-14 16:36:23.063000000</t>
  </si>
  <si>
    <t>TRICOU PIQUET CU GULER SI STEI</t>
  </si>
  <si>
    <t>18331000-8</t>
  </si>
  <si>
    <t>Trimestrul 3</t>
  </si>
  <si>
    <t>trimestrul 1</t>
  </si>
  <si>
    <t>Trimestrul 1</t>
  </si>
  <si>
    <t xml:space="preserve">Primaria </t>
  </si>
  <si>
    <t>semestrul 1</t>
  </si>
  <si>
    <t>INES GROUP S.R.L</t>
  </si>
  <si>
    <t>Str. Virgil Madgearu, nr. 2-6, Sector 1</t>
  </si>
  <si>
    <t>SECTORUL 6 AL MUNICIPIULUI BUCURESTI</t>
  </si>
  <si>
    <t>DA5557285</t>
  </si>
  <si>
    <t>2014-07-08 15:04:42.853000000</t>
  </si>
  <si>
    <t>2014-07-09 10:37:40.230000000</t>
  </si>
  <si>
    <t>Servicii de internet pentru sediul Sectorul 6 al Municipiului Bucuresti</t>
  </si>
  <si>
    <t>Trimestrul 2</t>
  </si>
  <si>
    <t>trimestrul1</t>
  </si>
  <si>
    <t>Directia de evidenta a persoanelor</t>
  </si>
  <si>
    <t>trimestrul 2</t>
  </si>
  <si>
    <t>Directia de administrare a fondului locativ</t>
  </si>
  <si>
    <t>trimestrul 4</t>
  </si>
  <si>
    <t>Trimestrul 4</t>
  </si>
  <si>
    <t>DA5982462</t>
  </si>
  <si>
    <t>2014-10-31 09:19:34.353000000</t>
  </si>
  <si>
    <t>2014-10-31 11:05:58.197000000</t>
  </si>
  <si>
    <t xml:space="preserve">Castron inox, 16 litri </t>
  </si>
  <si>
    <t>39221100-8</t>
  </si>
  <si>
    <t>DA5982439</t>
  </si>
  <si>
    <t>2014-10-31 09:17:44.433000000</t>
  </si>
  <si>
    <t>2014-10-31 11:05:43.783000000</t>
  </si>
  <si>
    <t xml:space="preserve">Castron inox </t>
  </si>
  <si>
    <t>39221000-7</t>
  </si>
  <si>
    <t>DA5982448</t>
  </si>
  <si>
    <t>2014-10-31 09:18:44.587000000</t>
  </si>
  <si>
    <t>2014-10-31 11:05:51.363000000</t>
  </si>
  <si>
    <t xml:space="preserve">Castron inox, 11 litri </t>
  </si>
  <si>
    <t>DA5982498</t>
  </si>
  <si>
    <t>2014-10-31 09:21:36.787000000</t>
  </si>
  <si>
    <t>2014-10-31 11:06:08.663000000</t>
  </si>
  <si>
    <t xml:space="preserve">Set 6 tocatoare </t>
  </si>
  <si>
    <t>DA5982520</t>
  </si>
  <si>
    <t>2014-10-31 09:23:07.173000000</t>
  </si>
  <si>
    <t>2014-10-31 11:06:16.977000000</t>
  </si>
  <si>
    <t xml:space="preserve">Razatoare cu 4 feluri de razuire </t>
  </si>
  <si>
    <t>DA5982556</t>
  </si>
  <si>
    <t>2014-10-31 09:25:59.527000000</t>
  </si>
  <si>
    <t>2014-10-31 11:06:33.140000000</t>
  </si>
  <si>
    <t xml:space="preserve">Platou dreptunghiular, </t>
  </si>
  <si>
    <t>DA5982534</t>
  </si>
  <si>
    <t>2014-10-31 09:24:26.330000000</t>
  </si>
  <si>
    <t>2014-10-31 11:06:23.483000000</t>
  </si>
  <si>
    <t xml:space="preserve">Sucitor fix </t>
  </si>
  <si>
    <t>DA5982395</t>
  </si>
  <si>
    <t>2014-10-31 09:14:17.713000000</t>
  </si>
  <si>
    <t>2014-10-31 11:05:35.063000000</t>
  </si>
  <si>
    <t xml:space="preserve">Cutit pentru carne, 203 mm </t>
  </si>
  <si>
    <t>39241120-0</t>
  </si>
  <si>
    <t>DA5982352</t>
  </si>
  <si>
    <t>2014-10-31 09:11:23.020000000</t>
  </si>
  <si>
    <t>2014-10-31 11:05:07.950000000</t>
  </si>
  <si>
    <t xml:space="preserve">Cutit pentru dezosat pui </t>
  </si>
  <si>
    <t>DA5982365</t>
  </si>
  <si>
    <t>2014-10-31 09:12:24.483000000</t>
  </si>
  <si>
    <t>2014-10-31 11:05:18.497000000</t>
  </si>
  <si>
    <t xml:space="preserve">Cutit pentru dezosat </t>
  </si>
  <si>
    <t>DA5982382</t>
  </si>
  <si>
    <t>2014-10-31 09:13:23.703000000</t>
  </si>
  <si>
    <t>2014-10-31 11:05:26.077000000</t>
  </si>
  <si>
    <t xml:space="preserve">Cutit pentru carne </t>
  </si>
  <si>
    <t>DA5982337</t>
  </si>
  <si>
    <t>2014-10-31 09:10:13.940000000</t>
  </si>
  <si>
    <t>2014-10-31 11:04:57.140000000</t>
  </si>
  <si>
    <t xml:space="preserve">Cutit pentru carne, lama 250mm </t>
  </si>
  <si>
    <t>DA5982265</t>
  </si>
  <si>
    <t>2014-10-31 09:04:26.427000000</t>
  </si>
  <si>
    <t>2014-10-31 11:04:40.947000000</t>
  </si>
  <si>
    <t xml:space="preserve">Cana termica, inox </t>
  </si>
  <si>
    <t>DA5982575</t>
  </si>
  <si>
    <t>2014-10-31 09:27:15.797000000</t>
  </si>
  <si>
    <t>2014-10-31 11:06:41.017000000</t>
  </si>
  <si>
    <t xml:space="preserve">Carafa, capacitate 1.9litri </t>
  </si>
  <si>
    <t>DA5982244</t>
  </si>
  <si>
    <t>2014-10-31 09:02:39.733000000</t>
  </si>
  <si>
    <t>2014-10-31 11:04:23.743000000</t>
  </si>
  <si>
    <t xml:space="preserve">Farfurie intinsa inox </t>
  </si>
  <si>
    <t>DA5979221</t>
  </si>
  <si>
    <t>2014-10-30 14:09:00.533000000</t>
  </si>
  <si>
    <t>2014-10-30 15:18:43.137000000</t>
  </si>
  <si>
    <t xml:space="preserve">Cratita din inox, 25lt </t>
  </si>
  <si>
    <t>DA5979235</t>
  </si>
  <si>
    <t>2014-10-30 14:09:58.987000000</t>
  </si>
  <si>
    <t>2014-10-30 15:18:54.090000000</t>
  </si>
  <si>
    <t xml:space="preserve">Cratita din inox, 15 lt </t>
  </si>
  <si>
    <t>DA5979199</t>
  </si>
  <si>
    <t>2014-10-30 14:07:55.527000000</t>
  </si>
  <si>
    <t>2014-10-30 15:18:32.403000000</t>
  </si>
  <si>
    <t xml:space="preserve">Cratita din inox, 11 lt </t>
  </si>
  <si>
    <t>DA5979175</t>
  </si>
  <si>
    <t>2014-10-30 14:06:33.987000000</t>
  </si>
  <si>
    <t>2014-10-30 15:18:22.203000000</t>
  </si>
  <si>
    <t xml:space="preserve">Cratita din inox, 7 lt </t>
  </si>
  <si>
    <t>DA5979149</t>
  </si>
  <si>
    <t>2014-10-30 14:05:16.203000000</t>
  </si>
  <si>
    <t>2014-10-30 15:18:12.717000000</t>
  </si>
  <si>
    <t xml:space="preserve">Cratita cu 2 manere, 17.3lt </t>
  </si>
  <si>
    <t>DA5978814</t>
  </si>
  <si>
    <t>2014-10-30 13:46:48.020000000</t>
  </si>
  <si>
    <t>2014-10-30 15:16:56.230000000</t>
  </si>
  <si>
    <t xml:space="preserve">Oala din inox cu capac, 5.3 lt </t>
  </si>
  <si>
    <t>DA5978860</t>
  </si>
  <si>
    <t>2014-10-30 13:49:19.657000000</t>
  </si>
  <si>
    <t>2014-10-30 15:17:19.147000000</t>
  </si>
  <si>
    <t xml:space="preserve">Oala inox cu capac, 17.23 lt </t>
  </si>
  <si>
    <t>DA5978837</t>
  </si>
  <si>
    <t>2014-10-30 13:47:52.027000000</t>
  </si>
  <si>
    <t>2014-10-30 15:17:06.917000000</t>
  </si>
  <si>
    <t xml:space="preserve">Oala din inox cu capac, 8.5 lt </t>
  </si>
  <si>
    <t>DA5978901</t>
  </si>
  <si>
    <t>2014-10-30 13:51:08.077000000</t>
  </si>
  <si>
    <t>2014-10-30 15:17:59.613000000</t>
  </si>
  <si>
    <t xml:space="preserve">Oala din inox cu capac, 22.1 lt </t>
  </si>
  <si>
    <t>DA5978880</t>
  </si>
  <si>
    <t>2014-10-30 13:50:12.947000000</t>
  </si>
  <si>
    <t>2014-10-30 15:17:46.243000000</t>
  </si>
  <si>
    <t xml:space="preserve">Oala cu 2 manere cu capac </t>
  </si>
  <si>
    <t>DA5978638</t>
  </si>
  <si>
    <t>2014-10-30 13:35:37.810000000</t>
  </si>
  <si>
    <t>2014-10-30 15:16:43.970000000</t>
  </si>
  <si>
    <t xml:space="preserve">Tigaie aluminiu </t>
  </si>
  <si>
    <t>DA5978623</t>
  </si>
  <si>
    <t>2014-10-30 13:34:26.250000000</t>
  </si>
  <si>
    <t>2014-10-30 15:16:34.657000000</t>
  </si>
  <si>
    <t>DA5979476</t>
  </si>
  <si>
    <t>2014-10-30 14:25:36.673000000</t>
  </si>
  <si>
    <t>2014-10-30 15:19:25.243000000</t>
  </si>
  <si>
    <t xml:space="preserve">Cutit pentru feliat, lungime 25 cm </t>
  </si>
  <si>
    <t>39241100-4</t>
  </si>
  <si>
    <t>DA5979490</t>
  </si>
  <si>
    <t>2014-10-30 14:26:26.940000000</t>
  </si>
  <si>
    <t>2014-10-30 15:19:35.727000000</t>
  </si>
  <si>
    <t xml:space="preserve">Cutit macelar 20 cm </t>
  </si>
  <si>
    <t>DA5979445</t>
  </si>
  <si>
    <t>2014-10-30 14:23:46.910000000</t>
  </si>
  <si>
    <t>2014-10-30 15:19:04.167000000</t>
  </si>
  <si>
    <t xml:space="preserve">Cutit bucatar, lama 16 cm </t>
  </si>
  <si>
    <t>DA5979459</t>
  </si>
  <si>
    <t>2014-10-30 14:24:44.740000000</t>
  </si>
  <si>
    <t>2014-10-30 15:19:14.213000000</t>
  </si>
  <si>
    <t>Cutitul bucatarului, lama 200mm</t>
  </si>
  <si>
    <t>DA5979631</t>
  </si>
  <si>
    <t>2014-10-30 14:33:53.547000000</t>
  </si>
  <si>
    <t>2014-10-30 15:19:56.320000000</t>
  </si>
  <si>
    <t xml:space="preserve">Ciocan carne </t>
  </si>
  <si>
    <t>DA5979565</t>
  </si>
  <si>
    <t>2014-10-30 14:31:02.893000000</t>
  </si>
  <si>
    <t>2014-10-30 15:19:44.620000000</t>
  </si>
  <si>
    <t xml:space="preserve">Castron din inox </t>
  </si>
  <si>
    <t>DA5979829</t>
  </si>
  <si>
    <t>2014-10-30 14:44:02.150000000</t>
  </si>
  <si>
    <t>2014-10-30 15:20:15.773000000</t>
  </si>
  <si>
    <t xml:space="preserve">Polonic inox </t>
  </si>
  <si>
    <t>DA5979811</t>
  </si>
  <si>
    <t>2014-10-30 14:43:05.910000000</t>
  </si>
  <si>
    <t>2014-10-30 15:20:05.570000000</t>
  </si>
  <si>
    <t xml:space="preserve">Polonic, monobloc </t>
  </si>
  <si>
    <t>DA5979855</t>
  </si>
  <si>
    <t>2014-10-30 14:45:19.043000000</t>
  </si>
  <si>
    <t>2014-10-30 15:20:27.190000000</t>
  </si>
  <si>
    <t xml:space="preserve">Spumiera inox </t>
  </si>
  <si>
    <t>DA5979871</t>
  </si>
  <si>
    <t>2014-10-30 14:46:08.107000000</t>
  </si>
  <si>
    <t>2014-10-30 15:20:35.303000000</t>
  </si>
  <si>
    <t>DA5978404</t>
  </si>
  <si>
    <t>2014-10-30 13:21:17.323000000</t>
  </si>
  <si>
    <t>2014-10-30 15:15:33.253000000</t>
  </si>
  <si>
    <t xml:space="preserve">Lingurita inox 18/10 </t>
  </si>
  <si>
    <t>39223000-1</t>
  </si>
  <si>
    <t>DA5978463</t>
  </si>
  <si>
    <t>2014-10-30 13:24:17.010000000</t>
  </si>
  <si>
    <t>2014-10-30 15:15:51.600000000</t>
  </si>
  <si>
    <t xml:space="preserve">Cos paine inox </t>
  </si>
  <si>
    <t>DA5978388</t>
  </si>
  <si>
    <t>2014-10-30 13:20:25.453000000</t>
  </si>
  <si>
    <t>2014-10-30 15:15:23.113000000</t>
  </si>
  <si>
    <t xml:space="preserve">Lingura, inox 18/10, </t>
  </si>
  <si>
    <t>DA5978582</t>
  </si>
  <si>
    <t>2014-10-30 13:32:07.550000000</t>
  </si>
  <si>
    <t>2014-10-30 15:16:11.083000000</t>
  </si>
  <si>
    <t xml:space="preserve">Tigaie teflonata </t>
  </si>
  <si>
    <t>39221180-2</t>
  </si>
  <si>
    <t>DA5978605</t>
  </si>
  <si>
    <t>2014-10-30 13:33:22.680000000</t>
  </si>
  <si>
    <t>2014-10-30 15:16:22.847000000</t>
  </si>
  <si>
    <t>DA5978228</t>
  </si>
  <si>
    <t>2014-10-30 13:12:38.157000000</t>
  </si>
  <si>
    <t>2014-10-30 15:14:55.470000000</t>
  </si>
  <si>
    <t xml:space="preserve">Cana inox, 250 ml </t>
  </si>
  <si>
    <t>39221121-1</t>
  </si>
  <si>
    <t>DA5978185</t>
  </si>
  <si>
    <t>2014-10-30 13:10:12.293000000</t>
  </si>
  <si>
    <t>2014-10-30 15:14:35.223000000</t>
  </si>
  <si>
    <t xml:space="preserve">Distrugator insecte </t>
  </si>
  <si>
    <t>DA5978310</t>
  </si>
  <si>
    <t>2014-10-30 13:17:15.877000000</t>
  </si>
  <si>
    <t>2014-10-30 15:15:08.403000000</t>
  </si>
  <si>
    <t xml:space="preserve">Castron pt. salata inox </t>
  </si>
  <si>
    <t>39221240-1</t>
  </si>
  <si>
    <t>DA5978109</t>
  </si>
  <si>
    <t>2014-10-30 13:05:57.870000000</t>
  </si>
  <si>
    <t>2014-10-30 15:14:18.483000000</t>
  </si>
  <si>
    <t xml:space="preserve">Cantar de verificare capacitate 15kg </t>
  </si>
  <si>
    <t>DA5978079</t>
  </si>
  <si>
    <t>2014-10-30 13:04:33.083000000</t>
  </si>
  <si>
    <t>2014-10-30 15:14:03.897000000</t>
  </si>
  <si>
    <t xml:space="preserve">Cantar de verificare </t>
  </si>
  <si>
    <t>DA5986045</t>
  </si>
  <si>
    <t>2014-10-31 13:12:04.730000000</t>
  </si>
  <si>
    <t>2014-10-31 13:34:39.107000000</t>
  </si>
  <si>
    <t xml:space="preserve">Cana supa, inox, 500 ml </t>
  </si>
  <si>
    <t>DA5986160</t>
  </si>
  <si>
    <t>2014-10-31 13:20:44.700000000</t>
  </si>
  <si>
    <t>2014-10-31 13:34:46.033000000</t>
  </si>
  <si>
    <t xml:space="preserve">Farfurie inox, diametru 170mm </t>
  </si>
  <si>
    <t>DA5967409</t>
  </si>
  <si>
    <t>2014-10-29 10:51:42.120000000</t>
  </si>
  <si>
    <t>2014-10-30 08:48:01.577000000</t>
  </si>
  <si>
    <t>DA5967441</t>
  </si>
  <si>
    <t>2014-10-29 10:53:25.830000000</t>
  </si>
  <si>
    <t>2014-10-30 08:48:11.607000000</t>
  </si>
  <si>
    <t>DA5967291</t>
  </si>
  <si>
    <t>2014-10-29 10:43:56.760000000</t>
  </si>
  <si>
    <t>2014-10-30 08:47:52.777000000</t>
  </si>
  <si>
    <t xml:space="preserve">Hartie copiator Xerox Transit A4, 80gr. 500 coli/top </t>
  </si>
  <si>
    <t>DA5967254</t>
  </si>
  <si>
    <t>2014-10-29 10:41:40.227000000</t>
  </si>
  <si>
    <t>2014-10-30 08:47:42.763000000</t>
  </si>
  <si>
    <t>DA5967179</t>
  </si>
  <si>
    <t>2014-10-29 10:37:46.670000000</t>
  </si>
  <si>
    <t>2014-10-30 08:47:16.150000000</t>
  </si>
  <si>
    <t>DA5967155</t>
  </si>
  <si>
    <t>2014-10-29 10:36:06.423000000</t>
  </si>
  <si>
    <t>2014-10-30 08:47:05.713000000</t>
  </si>
  <si>
    <t>DA5967215</t>
  </si>
  <si>
    <t>2014-10-29 10:39:29.867000000</t>
  </si>
  <si>
    <t>2014-10-30 08:47:28.177000000</t>
  </si>
  <si>
    <t>DA5967118</t>
  </si>
  <si>
    <t>2014-10-29 10:34:12.930000000</t>
  </si>
  <si>
    <t>2014-10-30 08:46:48.397000000</t>
  </si>
  <si>
    <t>DA5967021</t>
  </si>
  <si>
    <t>2014-10-29 10:28:26.040000000</t>
  </si>
  <si>
    <t>2014-10-30 08:46:37.913000000</t>
  </si>
  <si>
    <t>DA5966893</t>
  </si>
  <si>
    <t>2014-10-29 10:22:17.340000000</t>
  </si>
  <si>
    <t>2014-10-30 08:46:09.783000000</t>
  </si>
  <si>
    <t xml:space="preserve">Biblioraft plastifiat, cotor 7.5cm </t>
  </si>
  <si>
    <t>DA5966847</t>
  </si>
  <si>
    <t>2014-10-29 10:20:15.127000000</t>
  </si>
  <si>
    <t>2014-10-30 08:45:04.403000000</t>
  </si>
  <si>
    <t>DA5966983</t>
  </si>
  <si>
    <t>2014-10-29 10:26:34.653000000</t>
  </si>
  <si>
    <t>2014-10-30 08:46:29.393000000</t>
  </si>
  <si>
    <t>DA5966934</t>
  </si>
  <si>
    <t>2014-10-29 10:24:10.460000000</t>
  </si>
  <si>
    <t>2014-10-30 08:46:20.797000000</t>
  </si>
  <si>
    <t>SOCIETATEA NATIONALA DE INFORMATICA S.A.</t>
  </si>
  <si>
    <t>Calea Grivitei, Nr 150, Sc 1, Ap 2</t>
  </si>
  <si>
    <t>DA5943713</t>
  </si>
  <si>
    <t>2014-10-24 10:41:15.410000000</t>
  </si>
  <si>
    <t>2014-10-28 09:54:52.663000000</t>
  </si>
  <si>
    <t>Verificare date si generare dispozitii de recuperare</t>
  </si>
  <si>
    <t>72310000-1</t>
  </si>
  <si>
    <t>DA5943672</t>
  </si>
  <si>
    <t>2014-10-24 10:39:00.843000000</t>
  </si>
  <si>
    <t>2014-10-28 09:54:36.657000000</t>
  </si>
  <si>
    <t xml:space="preserve">Servicii informatice de generare si listare a situatiilor statistice pentru ajutoarele de incalzire </t>
  </si>
  <si>
    <t>79330000-6</t>
  </si>
  <si>
    <t>DA5943754</t>
  </si>
  <si>
    <t>2014-10-24 10:43:20.383000000</t>
  </si>
  <si>
    <t>2014-10-28 09:55:06.080000000</t>
  </si>
  <si>
    <t>Servicii de listare</t>
  </si>
  <si>
    <t>DA5943626</t>
  </si>
  <si>
    <t>2014-10-24 10:36:04.933000000</t>
  </si>
  <si>
    <t>2014-10-28 09:53:37.390000000</t>
  </si>
  <si>
    <t xml:space="preserve">Servicii informatice de export situatii centralizatoare pentru ajutoarele de incalzire </t>
  </si>
  <si>
    <t>DA5943499</t>
  </si>
  <si>
    <t>2014-10-24 10:27:08.720000000</t>
  </si>
  <si>
    <t>2014-10-28 09:53:24.550000000</t>
  </si>
  <si>
    <t>Servicii inf. de generare si listare a situatiilor centralizatoare pentru ajutoarele de incalzire</t>
  </si>
  <si>
    <t>72512000-7</t>
  </si>
  <si>
    <t>DA5943433</t>
  </si>
  <si>
    <t>2014-10-24 10:22:58.787000000</t>
  </si>
  <si>
    <t>2014-10-28 09:53:13.913000000</t>
  </si>
  <si>
    <t>Servicii informatice pentru gestionarea documentelor pentru acordarea ajutoarelor de incalzire -</t>
  </si>
  <si>
    <t>sc corsar online srl</t>
  </si>
  <si>
    <t>ernest juvara nr 18,et 3</t>
  </si>
  <si>
    <t>DA5976468</t>
  </si>
  <si>
    <t>2014-10-30 11:22:48.823000000</t>
  </si>
  <si>
    <t>2014-10-30 13:07:49.223000000</t>
  </si>
  <si>
    <t xml:space="preserve">Anti-Virus Kaspersky Internet Security Multi-Device EEMEA ed. 1PC 2Ani Box </t>
  </si>
  <si>
    <t>48900000-7</t>
  </si>
  <si>
    <t>DA5976490</t>
  </si>
  <si>
    <t>2014-10-30 11:24:20.323000000</t>
  </si>
  <si>
    <t>2014-10-30 13:07:59.707000000</t>
  </si>
  <si>
    <t xml:space="preserve">Microsoft Windows 8.1 Pro 32bit-64bit Romana FPP </t>
  </si>
  <si>
    <t>DA5976507</t>
  </si>
  <si>
    <t>2014-10-30 11:25:30.260000000</t>
  </si>
  <si>
    <t>2014-10-30 13:08:07.883000000</t>
  </si>
  <si>
    <t xml:space="preserve">Microsoft Office Home and Business 2013 Engleza Retail </t>
  </si>
  <si>
    <t>OFFICE CLASS BIROTICA PAPETARIE</t>
  </si>
  <si>
    <t>Str. Plantelor 25</t>
  </si>
  <si>
    <t>DA5972053</t>
  </si>
  <si>
    <t>2014-10-29 14:54:19.060000000</t>
  </si>
  <si>
    <t>2014-10-30 08:48:34.103000000</t>
  </si>
  <si>
    <t xml:space="preserve">FISET METALIC CU 4 RAFTURI model 2, ECO </t>
  </si>
  <si>
    <t>39132100-7</t>
  </si>
  <si>
    <t>DA6234882</t>
  </si>
  <si>
    <t>2014-12-16 10:28:26.243000000</t>
  </si>
  <si>
    <t>2014-12-16 14:22:10.860000000</t>
  </si>
  <si>
    <t>Achizitie multifunctional</t>
  </si>
  <si>
    <t>30121100-4</t>
  </si>
  <si>
    <t>DA6234971</t>
  </si>
  <si>
    <t>2014-12-16 10:32:41.790000000</t>
  </si>
  <si>
    <t>2014-12-16 14:22:21.140000000</t>
  </si>
  <si>
    <t>ACHIZITIE NOTEBOOK</t>
  </si>
  <si>
    <t>30213100-6</t>
  </si>
  <si>
    <t>DA6235061</t>
  </si>
  <si>
    <t>2014-12-16 10:36:17.930000000</t>
  </si>
  <si>
    <t>2014-12-16 14:22:28.597000000</t>
  </si>
  <si>
    <t>ACHIZITIE  LAPTOP</t>
  </si>
  <si>
    <t>DA6241283</t>
  </si>
  <si>
    <t>2014-12-16 15:36:39.563000000</t>
  </si>
  <si>
    <t>2014-12-17 09:35:35.140000000</t>
  </si>
  <si>
    <t>Speed Total SRL</t>
  </si>
  <si>
    <t>Sibiu</t>
  </si>
  <si>
    <t>Str. Pedagogilor Nr. 11</t>
  </si>
  <si>
    <t>DA6192952</t>
  </si>
  <si>
    <t>2014-12-09 16:00:29.990000000</t>
  </si>
  <si>
    <t>2014-12-11 09:14:17.440000000</t>
  </si>
  <si>
    <t xml:space="preserve">Microsoft Office Home and Business 2013, 32-bit/x64 English/Romanian </t>
  </si>
  <si>
    <t>48300000-1</t>
  </si>
  <si>
    <t>EUTRON INVEST ROMANIA S.R.L.</t>
  </si>
  <si>
    <t>B-dul Lacul Tei, nr. 69, bloc 5, sc. 1, et. 5, ap. 17, sector 2</t>
  </si>
  <si>
    <t>DA5980139</t>
  </si>
  <si>
    <t>2014-10-30 15:01:03.167000000</t>
  </si>
  <si>
    <t>2014-10-31 09:47:30.150000000</t>
  </si>
  <si>
    <t>Mentenanta sistem de gestionare a fluxului de persoane</t>
  </si>
  <si>
    <t>50324100-3</t>
  </si>
  <si>
    <t>S.C. SIM IMOB MEDIA TOURING S.R.L</t>
  </si>
  <si>
    <t>Aleea Compozitorilor,nr.22,bloc F11,scara B,etj 3,ap 35</t>
  </si>
  <si>
    <t>DA5848996</t>
  </si>
  <si>
    <t>2014-10-02 15:42:52.247000000</t>
  </si>
  <si>
    <t>2014-10-07 09:57:38.327000000</t>
  </si>
  <si>
    <t>Servicii de intretinere si reparatii aparate de aer conditionat</t>
  </si>
  <si>
    <t>50730000-1</t>
  </si>
  <si>
    <t>SMART GLOBAL TRADE</t>
  </si>
  <si>
    <t>STR.ELEV STEFANESCU, NR.1, BL.443, AP.22, SECT.2</t>
  </si>
  <si>
    <t>DA5846322</t>
  </si>
  <si>
    <t>2014-10-02 12:37:51.237000000</t>
  </si>
  <si>
    <t>2014-10-06 09:30:37.773000000</t>
  </si>
  <si>
    <t>Tusiera E50 (registratura)</t>
  </si>
  <si>
    <t>30192154-5</t>
  </si>
  <si>
    <t>DA5846254</t>
  </si>
  <si>
    <t>2014-10-02 12:34:10.757000000</t>
  </si>
  <si>
    <t>2014-10-06 09:34:10.687000000</t>
  </si>
  <si>
    <t xml:space="preserve">Tusiera 4927 (registratura) </t>
  </si>
  <si>
    <t>DA5846292</t>
  </si>
  <si>
    <t>2014-10-02 12:36:06.480000000</t>
  </si>
  <si>
    <t>2014-10-06 09:32:35.890000000</t>
  </si>
  <si>
    <t>Tusiera 4926 (registratura)</t>
  </si>
  <si>
    <t>DA5846214</t>
  </si>
  <si>
    <t>2014-10-02 12:31:57.827000000</t>
  </si>
  <si>
    <t>2014-10-06 09:35:30.820000000</t>
  </si>
  <si>
    <t>Tusiera 4924 (casieri)</t>
  </si>
  <si>
    <t>DA5846170</t>
  </si>
  <si>
    <t>2014-10-02 12:29:30.900000000</t>
  </si>
  <si>
    <t>2014-10-06 09:36:33.390000000</t>
  </si>
  <si>
    <t>Tusiera 4912 (inspectori)</t>
  </si>
  <si>
    <t>DA5905403</t>
  </si>
  <si>
    <t>2014-10-16 12:20:10.743000000</t>
  </si>
  <si>
    <t>2014-10-16 14:50:53.110000000</t>
  </si>
  <si>
    <t>Statii de lucru</t>
  </si>
  <si>
    <t>30213000-5</t>
  </si>
  <si>
    <t>DA5976892</t>
  </si>
  <si>
    <t>2014-10-30 11:50:16.527000000</t>
  </si>
  <si>
    <t>2014-10-30 15:04:17.063000000</t>
  </si>
  <si>
    <t>Imprimanta laser monocrom</t>
  </si>
  <si>
    <t>30232110-8</t>
  </si>
  <si>
    <t>DA5845546</t>
  </si>
  <si>
    <t>2014-10-02 11:48:39.783000000</t>
  </si>
  <si>
    <t>2014-10-06 09:39:05.677000000</t>
  </si>
  <si>
    <t>Servicii de reparare si intretinere imprimante</t>
  </si>
  <si>
    <t>50323000-5</t>
  </si>
  <si>
    <t>DA5845342</t>
  </si>
  <si>
    <t>2014-10-02 11:36:06.980000000</t>
  </si>
  <si>
    <t>2014-10-06 09:40:12.413000000</t>
  </si>
  <si>
    <t>Servicii de reparare si intretinere statii de lucru (unitati centrale si monitoare)</t>
  </si>
  <si>
    <t>50320000-4</t>
  </si>
  <si>
    <t>DA5991448</t>
  </si>
  <si>
    <t>2014-11-03 12:37:36.887000000</t>
  </si>
  <si>
    <t>2014-11-03 15:58:55.170000000</t>
  </si>
  <si>
    <t>Microsoft Office 2013</t>
  </si>
  <si>
    <t>DA5991337</t>
  </si>
  <si>
    <t>2014-11-03 12:26:48.103000000</t>
  </si>
  <si>
    <t>2014-11-03 15:57:06.997000000</t>
  </si>
  <si>
    <t>DA5976883</t>
  </si>
  <si>
    <t>2014-10-30 11:49:59.803000000</t>
  </si>
  <si>
    <t>2014-10-30 15:02:29.123000000</t>
  </si>
  <si>
    <t>Imprimanta LaserJet</t>
  </si>
  <si>
    <t>DA5976972</t>
  </si>
  <si>
    <t>2014-10-30 11:55:40.847000000</t>
  </si>
  <si>
    <t>2014-10-30 15:05:41.663000000</t>
  </si>
  <si>
    <t xml:space="preserve">Imprimanta </t>
  </si>
  <si>
    <t>DA5905410</t>
  </si>
  <si>
    <t>2014-10-16 12:20:48.543000000</t>
  </si>
  <si>
    <t>2014-10-16 14:48:53.157000000</t>
  </si>
  <si>
    <t>Switch 48 de porturi</t>
  </si>
  <si>
    <t>32423000-4</t>
  </si>
  <si>
    <t>TMP CUSTOM PRODUCTS SRL</t>
  </si>
  <si>
    <t>STR. CARPATI NR. 82, BL. P2, SC. C, AP. 16</t>
  </si>
  <si>
    <t>DA6265124</t>
  </si>
  <si>
    <t>2014-12-19 09:35:19.940000000</t>
  </si>
  <si>
    <t>2014-12-19 11:38:43.717000000</t>
  </si>
  <si>
    <t>Foi volante securizate cu cerneala invizibila</t>
  </si>
  <si>
    <t>22450000-9</t>
  </si>
  <si>
    <t>LOTUS FOOD SRL</t>
  </si>
  <si>
    <t>STR CAROL KNAPPE NR 89 SECT 1</t>
  </si>
  <si>
    <t>DA5849481</t>
  </si>
  <si>
    <t>2014-10-02 17:23:14.117000000</t>
  </si>
  <si>
    <t>2014-10-02 17:40:22.210000000</t>
  </si>
  <si>
    <t>Servicii de catering pentru Liceul Economic Costin C. Kiritescu</t>
  </si>
  <si>
    <t>55520000-1</t>
  </si>
  <si>
    <t>DA5849479</t>
  </si>
  <si>
    <t>2014-10-02 17:21:50.780000000</t>
  </si>
  <si>
    <t>2014-10-02 17:40:34.673000000</t>
  </si>
  <si>
    <t>Servicii de catering pentru Scoala Gimnaziala Regele Mihai I</t>
  </si>
  <si>
    <t>DA5849472</t>
  </si>
  <si>
    <t>2014-10-02 17:19:19.773000000</t>
  </si>
  <si>
    <t>2014-10-02 17:40:47.200000000</t>
  </si>
  <si>
    <t>Servicii de catering pentru Scoala Gimnaziala nr. 156</t>
  </si>
  <si>
    <t>DA5849484</t>
  </si>
  <si>
    <t>2014-10-02 17:24:42.350000000</t>
  </si>
  <si>
    <t>2014-10-02 17:40:11.023000000</t>
  </si>
  <si>
    <t>Servicii de catering pentru Scoala Gimnaziala Ion Dumitriu</t>
  </si>
  <si>
    <t>DA5849490</t>
  </si>
  <si>
    <t>2014-10-02 17:27:24.793000000</t>
  </si>
  <si>
    <t>2014-10-02 17:38:10.920000000</t>
  </si>
  <si>
    <t>Servicii de catering pentru Liceul cu program sportiv Mircea Eliade</t>
  </si>
  <si>
    <t>DA5849488</t>
  </si>
  <si>
    <t>2014-10-02 17:26:09.180000000</t>
  </si>
  <si>
    <t>2014-10-02 17:39:51.900000000</t>
  </si>
  <si>
    <t>Servicii de catering pentru Scoala Gimnaziala Sfintii Constantin si Elena</t>
  </si>
  <si>
    <t>DA5849462</t>
  </si>
  <si>
    <t>2014-10-02 17:16:30.557000000</t>
  </si>
  <si>
    <t>2014-10-02 17:40:59.167000000</t>
  </si>
  <si>
    <t>Servicii de catering pentru Scoala Gimnaziala nr. 168</t>
  </si>
  <si>
    <t>VALDREX HANNA SRL</t>
  </si>
  <si>
    <t>Voluntari</t>
  </si>
  <si>
    <t>STR. EROU CHIVU DUMITRU, NR 44C, VILA 44</t>
  </si>
  <si>
    <t>DA5849501</t>
  </si>
  <si>
    <t>2014-10-02 17:30:39.903000000</t>
  </si>
  <si>
    <t>2014-10-02 18:00:42.857000000</t>
  </si>
  <si>
    <t>Servicii de catering pentru Scoala Gimnaziala nr. 59</t>
  </si>
  <si>
    <t>DA5849495</t>
  </si>
  <si>
    <t>2014-10-02 17:29:24.743000000</t>
  </si>
  <si>
    <t>2014-10-02 18:00:55.523000000</t>
  </si>
  <si>
    <t>Servicii de catering pentru Scoala Gimnaziala Adrian Paunescu</t>
  </si>
  <si>
    <t>DA5849504</t>
  </si>
  <si>
    <t>2014-10-02 17:32:08.950000000</t>
  </si>
  <si>
    <t>2014-10-02 18:00:28.317000000</t>
  </si>
  <si>
    <t>Servicii de catering pentru Scoala Gimnaziala nr. 164</t>
  </si>
  <si>
    <t>DA5849510</t>
  </si>
  <si>
    <t>2014-10-02 17:35:39.537000000</t>
  </si>
  <si>
    <t>2014-10-02 18:00:02.187000000</t>
  </si>
  <si>
    <t>Servicii de catering pentru Liceul Teoretic Marin Preda</t>
  </si>
  <si>
    <t>DA5849506</t>
  </si>
  <si>
    <t>2014-10-02 17:33:26.093000000</t>
  </si>
  <si>
    <t>2014-10-02 18:00:14.400000000</t>
  </si>
  <si>
    <t>Servicii de catering pentru Colegiul National Grigore Moisil</t>
  </si>
  <si>
    <t>DA5849512</t>
  </si>
  <si>
    <t>2014-10-02 17:36:51.047000000</t>
  </si>
  <si>
    <t>2014-10-02 18:01:05.943000000</t>
  </si>
  <si>
    <t>Servicii de catering pentru Scoala Gimnaziala nr. 193</t>
  </si>
  <si>
    <t>Euromedica Inc Group S.R.L.</t>
  </si>
  <si>
    <t>STR. SANDULITA, NR. 18, SECTOR 5</t>
  </si>
  <si>
    <t>DA6178185</t>
  </si>
  <si>
    <t>2014-12-08 10:51:40.013000000</t>
  </si>
  <si>
    <t>2014-12-10 08:07:46.730000000</t>
  </si>
  <si>
    <t>Achizitie dulap instrumentar pentru cabinet medical Scoala Gimnaziala nr 142-corp gradinita</t>
  </si>
  <si>
    <t>33192000-2</t>
  </si>
  <si>
    <t>DA6177528</t>
  </si>
  <si>
    <t>2014-12-08 10:18:53.563000000</t>
  </si>
  <si>
    <t>2014-12-10 08:06:33.690000000</t>
  </si>
  <si>
    <t>Achizitie canapea de consultatie pentru cabinet medical Scoala gimnaziala 142 -corp gradinita</t>
  </si>
  <si>
    <t>SC CROMA RBC GROUP</t>
  </si>
  <si>
    <t>ALEEA POLITEHNICII NR.6 BL.3 SC.1 ET.1 AP.4</t>
  </si>
  <si>
    <t>DA6215159</t>
  </si>
  <si>
    <t>2014-12-12 10:43:47.570000000</t>
  </si>
  <si>
    <t>2014-12-15 10:30:59.763000000</t>
  </si>
  <si>
    <t>Servicii de curatenie dupa constructor pentru Sc gimn 142-corp gradinita</t>
  </si>
  <si>
    <t>90911000-6</t>
  </si>
  <si>
    <t>MOBI-TRUST-PROD SRL</t>
  </si>
  <si>
    <t>SOSEAUA COLENTINA NR.451,SECTOR 2</t>
  </si>
  <si>
    <t>DA6217428</t>
  </si>
  <si>
    <t>2014-12-12 12:28:02.110000000</t>
  </si>
  <si>
    <t>2014-12-15 10:34:42.103000000</t>
  </si>
  <si>
    <t xml:space="preserve">ACHIZITIE PATUTURI RABATABILE PENTRU SC GIMN 142-CORP GRADINITA </t>
  </si>
  <si>
    <t>39161000-8</t>
  </si>
  <si>
    <t>DA6217303</t>
  </si>
  <si>
    <t>2014-12-12 12:23:24.317000000</t>
  </si>
  <si>
    <t>2014-12-15 10:34:25.597000000</t>
  </si>
  <si>
    <t>ACHIZITIE CATEDRE PENTRU SC GIMN 142-CORP GRADINITA</t>
  </si>
  <si>
    <t>DA6217213</t>
  </si>
  <si>
    <t>2014-12-12 12:19:54.367000000</t>
  </si>
  <si>
    <t>2014-12-15 10:33:10.207000000</t>
  </si>
  <si>
    <t>ACHIZITIE ETAJERE PENTRU MATERIAL DIDACTIC PENTRU SC GIMN 142-CORP GRADINITA</t>
  </si>
  <si>
    <t>DA6217134</t>
  </si>
  <si>
    <t>2014-12-12 12:16:53.450000000</t>
  </si>
  <si>
    <t>2014-12-15 10:32:57.273000000</t>
  </si>
  <si>
    <t>ACHIZITIE DULAPURI  CU DOUA USI PENTRU SC GIMN. 142-CORP GRADINITA</t>
  </si>
  <si>
    <t>DA6217071</t>
  </si>
  <si>
    <t>2014-12-12 12:13:34.563000000</t>
  </si>
  <si>
    <t>2014-12-15 10:32:40.690000000</t>
  </si>
  <si>
    <t>Achizitie dulapuri vestiar pentru Scoala  gimnaziala 142-corp gradinita</t>
  </si>
  <si>
    <t>DA6216925</t>
  </si>
  <si>
    <t>2014-12-12 12:07:32.993000000</t>
  </si>
  <si>
    <t>2014-12-15 10:32:15.810000000</t>
  </si>
  <si>
    <t>Achizitie dulapuri depozitare pentru salile de clasa pentru Sc gimn. 142-corp gradinita</t>
  </si>
  <si>
    <t>DA6216702</t>
  </si>
  <si>
    <t>2014-12-12 11:59:37.887000000</t>
  </si>
  <si>
    <t>2014-12-15 10:31:34.317000000</t>
  </si>
  <si>
    <t>Achizitie scaunele pentru Scoala gimnaziala 142-corp gradinita</t>
  </si>
  <si>
    <t>DA6216800</t>
  </si>
  <si>
    <t>2014-12-12 12:02:49.817000000</t>
  </si>
  <si>
    <t>2014-12-15 10:31:57.653000000</t>
  </si>
  <si>
    <t>Achizitie masute pentru activitati pentru Scoala gimnaziala 142-corp gradinita</t>
  </si>
  <si>
    <t>PRISTA OIL ROMANIA S.A.</t>
  </si>
  <si>
    <t>sect.5, str.Costache Negri, nr.2, et.2 si 3</t>
  </si>
  <si>
    <t>DA5859369</t>
  </si>
  <si>
    <t>2014-10-06 14:53:29.787000000</t>
  </si>
  <si>
    <t>2014-10-07 13:09:36.020000000</t>
  </si>
  <si>
    <t>furnizare ulei transfer termic</t>
  </si>
  <si>
    <t>09211000-1</t>
  </si>
  <si>
    <t>Butan Gas Romania S.A.</t>
  </si>
  <si>
    <t>Str. Intrarea Murmului nr.2-4, sect.1</t>
  </si>
  <si>
    <t>DA5865646</t>
  </si>
  <si>
    <t>2014-10-07 14:48:56.573000000</t>
  </si>
  <si>
    <t>2014-10-08 08:59:05.223000000</t>
  </si>
  <si>
    <t>Furnizare propan</t>
  </si>
  <si>
    <t>09122110-4</t>
  </si>
  <si>
    <t>DA5874217</t>
  </si>
  <si>
    <t>2014-10-09 10:17:44.513000000</t>
  </si>
  <si>
    <t>2014-10-13 09:22:17.177000000</t>
  </si>
  <si>
    <t>furnizare platbanda otel</t>
  </si>
  <si>
    <t>44173000-3</t>
  </si>
  <si>
    <t>DA5887993</t>
  </si>
  <si>
    <t>2014-10-13 14:10:29.493000000</t>
  </si>
  <si>
    <t>2014-10-14 10:43:46.397000000</t>
  </si>
  <si>
    <t>DA5887970</t>
  </si>
  <si>
    <t>2014-10-13 14:09:39.387000000</t>
  </si>
  <si>
    <t>2014-10-14 10:43:18.207000000</t>
  </si>
  <si>
    <t>DA6131588</t>
  </si>
  <si>
    <t>2014-11-27 14:15:06.560000000</t>
  </si>
  <si>
    <t>2014-11-28 11:14:53.143000000</t>
  </si>
  <si>
    <t>DA6131576</t>
  </si>
  <si>
    <t>2014-11-27 14:14:26.237000000</t>
  </si>
  <si>
    <t>2014-11-28 11:14:24.920000000</t>
  </si>
  <si>
    <t xml:space="preserve">furnizarte electrozi </t>
  </si>
  <si>
    <t>DA6131606</t>
  </si>
  <si>
    <t>2014-11-27 14:16:05.420000000</t>
  </si>
  <si>
    <t>2014-11-28 11:15:19.413000000</t>
  </si>
  <si>
    <t>furnizare disc debitat</t>
  </si>
  <si>
    <t>DA6102332</t>
  </si>
  <si>
    <t>2014-11-24 13:44:00.887000000</t>
  </si>
  <si>
    <t>2014-11-25 10:41:56.060000000</t>
  </si>
  <si>
    <t>RAZILCOM SRL</t>
  </si>
  <si>
    <t>Str.11Iunie , nr.61,sector 4, Bucuresti</t>
  </si>
  <si>
    <t>DA6086596</t>
  </si>
  <si>
    <t>2014-11-20 14:35:46.213000000</t>
  </si>
  <si>
    <t>2014-11-21 10:57:33.017000000</t>
  </si>
  <si>
    <t>DA6097444</t>
  </si>
  <si>
    <t>2014-11-24 09:10:29.410000000</t>
  </si>
  <si>
    <t>2014-11-24 13:33:50.790000000</t>
  </si>
  <si>
    <t>furnizare solutie spalat parbrizul</t>
  </si>
  <si>
    <t>39831500-1</t>
  </si>
  <si>
    <t>DA5885243</t>
  </si>
  <si>
    <t>2014-10-13 10:28:04.003000000</t>
  </si>
  <si>
    <t>2014-10-14 10:40:51.563000000</t>
  </si>
  <si>
    <t>furnizare piese de schimb</t>
  </si>
  <si>
    <t>DA5885386</t>
  </si>
  <si>
    <t>2014-10-13 10:45:31.820000000</t>
  </si>
  <si>
    <t>2014-10-14 10:42:08.863000000</t>
  </si>
  <si>
    <t>servicii de reparare motounelte</t>
  </si>
  <si>
    <t>DA5885359</t>
  </si>
  <si>
    <t>2014-10-13 10:41:23.223000000</t>
  </si>
  <si>
    <t>2014-10-14 10:41:43.327000000</t>
  </si>
  <si>
    <t>DA5885396</t>
  </si>
  <si>
    <t>2014-10-13 10:46:44.733000000</t>
  </si>
  <si>
    <t>2014-10-14 10:42:33.107000000</t>
  </si>
  <si>
    <t>DA5849567</t>
  </si>
  <si>
    <t>2014-10-02 18:14:17.603000000</t>
  </si>
  <si>
    <t>2014-10-03 13:18:12.193000000</t>
  </si>
  <si>
    <t>DA5849569</t>
  </si>
  <si>
    <t>2014-10-02 18:15:19.580000000</t>
  </si>
  <si>
    <t>2014-10-03 13:18:33.317000000</t>
  </si>
  <si>
    <t>DA5849563</t>
  </si>
  <si>
    <t>2014-10-02 18:12:36.903000000</t>
  </si>
  <si>
    <t>2014-10-03 13:17:49.633000000</t>
  </si>
  <si>
    <t>furnizare cutit defrisat</t>
  </si>
  <si>
    <t>DA5849558</t>
  </si>
  <si>
    <t>2014-10-02 18:10:16.267000000</t>
  </si>
  <si>
    <t>2014-10-03 13:16:09.713000000</t>
  </si>
  <si>
    <t>DA5849559</t>
  </si>
  <si>
    <t>2014-10-02 18:11:00.947000000</t>
  </si>
  <si>
    <t>2014-10-03 13:17:34.877000000</t>
  </si>
  <si>
    <t>DA5849556</t>
  </si>
  <si>
    <t>2014-10-02 18:09:15.520000000</t>
  </si>
  <si>
    <t>2014-10-03 13:15:52.380000000</t>
  </si>
  <si>
    <t>DA5849554</t>
  </si>
  <si>
    <t>2014-10-02 18:08:12.060000000</t>
  </si>
  <si>
    <t>2014-10-03 13:15:33.070000000</t>
  </si>
  <si>
    <t>DA5849552</t>
  </si>
  <si>
    <t>2014-10-02 18:07:13.217000000</t>
  </si>
  <si>
    <t>2014-10-03 13:15:10.947000000</t>
  </si>
  <si>
    <t>DA6072652</t>
  </si>
  <si>
    <t>2014-11-19 09:01:01.830000000</t>
  </si>
  <si>
    <t>2014-11-20 09:38:27.993000000</t>
  </si>
  <si>
    <t>servicii de reparatii motounelte</t>
  </si>
  <si>
    <t>DA6072619</t>
  </si>
  <si>
    <t>2014-11-19 08:57:19.903000000</t>
  </si>
  <si>
    <t>2014-11-20 09:37:43.890000000</t>
  </si>
  <si>
    <t>furnizare piese pentru unelte de mica mecanizare</t>
  </si>
  <si>
    <t>DA6072605</t>
  </si>
  <si>
    <t>2014-11-19 08:56:01.090000000</t>
  </si>
  <si>
    <t>2014-11-20 09:37:13.300000000</t>
  </si>
  <si>
    <t>furnizare piese motofierastrau cu lant</t>
  </si>
  <si>
    <t>DA6072976</t>
  </si>
  <si>
    <t>2014-11-19 09:26:07.183000000</t>
  </si>
  <si>
    <t>2014-11-20 09:38:59.273000000</t>
  </si>
  <si>
    <t>furnizare piese mai compactor</t>
  </si>
  <si>
    <t>43600000-9</t>
  </si>
  <si>
    <t>DA6073015</t>
  </si>
  <si>
    <t>2014-11-19 09:28:25.997000000</t>
  </si>
  <si>
    <t>2014-11-20 09:39:24.840000000</t>
  </si>
  <si>
    <t>servicii reparatii mai compactor</t>
  </si>
  <si>
    <t>DA5909014</t>
  </si>
  <si>
    <t>2014-10-16 18:41:13.857000000</t>
  </si>
  <si>
    <t>2014-10-17 09:09:30.837000000</t>
  </si>
  <si>
    <t>DA5902052</t>
  </si>
  <si>
    <t>2014-10-15 17:38:24.317000000</t>
  </si>
  <si>
    <t>2014-10-16 15:48:37.240000000</t>
  </si>
  <si>
    <t>furnizare pompa combustibil</t>
  </si>
  <si>
    <t>42122180-5</t>
  </si>
  <si>
    <t>DA5902053</t>
  </si>
  <si>
    <t>2014-10-15 17:39:14.440000000</t>
  </si>
  <si>
    <t>2014-10-16 15:48:51.233000000</t>
  </si>
  <si>
    <t>furnizare sonda lambda</t>
  </si>
  <si>
    <t>DA5902054</t>
  </si>
  <si>
    <t>2014-10-15 17:40:09.883000000</t>
  </si>
  <si>
    <t>2014-10-16 15:49:04.867000000</t>
  </si>
  <si>
    <t>furnizare senzor kilometraj</t>
  </si>
  <si>
    <t>DA5902056</t>
  </si>
  <si>
    <t>2014-10-15 17:41:50.300000000</t>
  </si>
  <si>
    <t>2014-10-16 15:49:18.707000000</t>
  </si>
  <si>
    <t>furnizare ulei diferential</t>
  </si>
  <si>
    <t>DA5902057</t>
  </si>
  <si>
    <t>2014-10-15 17:42:32.780000000</t>
  </si>
  <si>
    <t>2014-10-16 15:49:31.497000000</t>
  </si>
  <si>
    <t>DA5902058</t>
  </si>
  <si>
    <t>2014-10-15 17:43:16.007000000</t>
  </si>
  <si>
    <t>2014-10-16 15:49:46.707000000</t>
  </si>
  <si>
    <t>DA5902059</t>
  </si>
  <si>
    <t>2014-10-15 17:44:20.467000000</t>
  </si>
  <si>
    <t>2014-10-16 15:50:04.617000000</t>
  </si>
  <si>
    <t>DA5902060</t>
  </si>
  <si>
    <t>2014-10-15 17:44:53.977000000</t>
  </si>
  <si>
    <t>2014-10-16 15:50:17.300000000</t>
  </si>
  <si>
    <t>DA5902061</t>
  </si>
  <si>
    <t>2014-10-15 17:45:40.230000000</t>
  </si>
  <si>
    <t>2014-10-16 15:50:28.923000000</t>
  </si>
  <si>
    <t>DA5902062</t>
  </si>
  <si>
    <t>2014-10-15 17:47:03.923000000</t>
  </si>
  <si>
    <t>2014-10-16 15:50:41.420000000</t>
  </si>
  <si>
    <t>DA5902063</t>
  </si>
  <si>
    <t>2014-10-15 17:49:10.830000000</t>
  </si>
  <si>
    <t>2014-10-16 15:51:40.403000000</t>
  </si>
  <si>
    <t>servicii de reparatii instalatii electrice</t>
  </si>
  <si>
    <t>DA5902064</t>
  </si>
  <si>
    <t>2014-10-15 17:50:00.847000000</t>
  </si>
  <si>
    <t>2014-10-16 15:51:54.867000000</t>
  </si>
  <si>
    <t>servicii de reparatii microbuze</t>
  </si>
  <si>
    <t>50113000-0</t>
  </si>
  <si>
    <t>DA5902065</t>
  </si>
  <si>
    <t>2014-10-15 17:51:51.077000000</t>
  </si>
  <si>
    <t>2014-10-16 15:52:15.287000000</t>
  </si>
  <si>
    <t xml:space="preserve">furnizare anvelopa </t>
  </si>
  <si>
    <t>DA5902046</t>
  </si>
  <si>
    <t>2014-10-15 17:32:52.457000000</t>
  </si>
  <si>
    <t>2014-10-16 15:47:21.483000000</t>
  </si>
  <si>
    <t>furnizare clapeta acceleratie</t>
  </si>
  <si>
    <t>DA5902047</t>
  </si>
  <si>
    <t>2014-10-15 17:33:38.460000000</t>
  </si>
  <si>
    <t>2014-10-16 15:47:40.050000000</t>
  </si>
  <si>
    <t>furnizare cablu clapeta acceleratie</t>
  </si>
  <si>
    <t>DA5902048</t>
  </si>
  <si>
    <t>2014-10-15 17:34:29.783000000</t>
  </si>
  <si>
    <t>2014-10-16 15:47:57.100000000</t>
  </si>
  <si>
    <t>furnizare bucsa arc</t>
  </si>
  <si>
    <t>DA5902050</t>
  </si>
  <si>
    <t>2014-10-15 17:36:32.073000000</t>
  </si>
  <si>
    <t>2014-10-16 15:48:11.047000000</t>
  </si>
  <si>
    <t>furnizare tampon cutie de viteze</t>
  </si>
  <si>
    <t>DA5902051</t>
  </si>
  <si>
    <t>2014-10-15 17:37:24.333000000</t>
  </si>
  <si>
    <t>2014-10-16 15:48:24.823000000</t>
  </si>
  <si>
    <t>furnizare pivot directie</t>
  </si>
  <si>
    <t>DA5894313</t>
  </si>
  <si>
    <t>2014-10-14 13:50:12.310000000</t>
  </si>
  <si>
    <t>2014-10-15 09:00:18.557000000</t>
  </si>
  <si>
    <t>DA5894232</t>
  </si>
  <si>
    <t>2014-10-14 13:44:44.200000000</t>
  </si>
  <si>
    <t>2014-10-15 08:56:21.117000000</t>
  </si>
  <si>
    <t>DA5894257</t>
  </si>
  <si>
    <t>2014-10-14 13:46:54.783000000</t>
  </si>
  <si>
    <t>2014-10-15 08:58:34.907000000</t>
  </si>
  <si>
    <t>DA5894242</t>
  </si>
  <si>
    <t>2014-10-14 13:45:49.047000000</t>
  </si>
  <si>
    <t>2014-10-15 08:57:31.120000000</t>
  </si>
  <si>
    <t>DA5894289</t>
  </si>
  <si>
    <t>2014-10-14 13:48:27.867000000</t>
  </si>
  <si>
    <t>2014-10-15 08:59:19.430000000</t>
  </si>
  <si>
    <t>DA5860452</t>
  </si>
  <si>
    <t>2014-10-06 19:28:19.310000000</t>
  </si>
  <si>
    <t>2014-10-07 13:20:05.777000000</t>
  </si>
  <si>
    <t>DA5860453</t>
  </si>
  <si>
    <t>2014-10-06 19:29:35.250000000</t>
  </si>
  <si>
    <t>2014-10-07 13:20:21.393000000</t>
  </si>
  <si>
    <t>DA5860454</t>
  </si>
  <si>
    <t>2014-10-06 19:32:03.207000000</t>
  </si>
  <si>
    <t>2014-10-07 13:20:34.340000000</t>
  </si>
  <si>
    <t>DA5860437</t>
  </si>
  <si>
    <t>2014-10-06 19:13:37.060000000</t>
  </si>
  <si>
    <t>2014-10-07 13:10:04.973000000</t>
  </si>
  <si>
    <t>furnizare debitmetru aer</t>
  </si>
  <si>
    <t>38421110-6</t>
  </si>
  <si>
    <t>DA5860438</t>
  </si>
  <si>
    <t>2014-10-06 19:14:27.137000000</t>
  </si>
  <si>
    <t>2014-10-07 13:10:30.573000000</t>
  </si>
  <si>
    <t>DA5860439</t>
  </si>
  <si>
    <t>2014-10-06 19:15:19.053000000</t>
  </si>
  <si>
    <t>2014-10-07 13:11:12.820000000</t>
  </si>
  <si>
    <t>furnizare etrier frana</t>
  </si>
  <si>
    <t>DA5860440</t>
  </si>
  <si>
    <t>2014-10-06 19:16:00.410000000</t>
  </si>
  <si>
    <t>2014-10-07 13:11:50.073000000</t>
  </si>
  <si>
    <t>furnizare buson rezervor</t>
  </si>
  <si>
    <t>DA5860441</t>
  </si>
  <si>
    <t>2014-10-06 19:16:55.200000000</t>
  </si>
  <si>
    <t>2014-10-07 13:12:11.633000000</t>
  </si>
  <si>
    <t>DA5860442</t>
  </si>
  <si>
    <t>2014-10-06 19:18:00.237000000</t>
  </si>
  <si>
    <t>2014-10-07 13:12:53.037000000</t>
  </si>
  <si>
    <t>furnizare oglinda retrovizoare</t>
  </si>
  <si>
    <t>35121800-6</t>
  </si>
  <si>
    <t>DA5860443</t>
  </si>
  <si>
    <t>2014-10-06 19:18:43.390000000</t>
  </si>
  <si>
    <t>2014-10-07 13:13:36.527000000</t>
  </si>
  <si>
    <t>DA5860444</t>
  </si>
  <si>
    <t>2014-10-06 19:19:26.213000000</t>
  </si>
  <si>
    <t>2014-10-07 13:15:03.863000000</t>
  </si>
  <si>
    <t>DA5860445</t>
  </si>
  <si>
    <t>2014-10-06 19:20:34.637000000</t>
  </si>
  <si>
    <t>2014-10-07 13:15:43.487000000</t>
  </si>
  <si>
    <t>DA5860446</t>
  </si>
  <si>
    <t>2014-10-06 19:21:25.587000000</t>
  </si>
  <si>
    <t>2014-10-07 13:16:00.770000000</t>
  </si>
  <si>
    <t>furnizare turbosuflanta</t>
  </si>
  <si>
    <t>42123500-2</t>
  </si>
  <si>
    <t>DA5860447</t>
  </si>
  <si>
    <t>2014-10-06 19:22:19.267000000</t>
  </si>
  <si>
    <t>2014-10-07 13:16:15.637000000</t>
  </si>
  <si>
    <t>furnizare toba finala</t>
  </si>
  <si>
    <t>34325200-3</t>
  </si>
  <si>
    <t>DA5860448</t>
  </si>
  <si>
    <t>2014-10-06 19:23:29.377000000</t>
  </si>
  <si>
    <t>2014-10-07 13:16:57.020000000</t>
  </si>
  <si>
    <t>DA5860449</t>
  </si>
  <si>
    <t>2014-10-06 19:24:26.177000000</t>
  </si>
  <si>
    <t>2014-10-07 13:19:27.340000000</t>
  </si>
  <si>
    <t>DA5860450</t>
  </si>
  <si>
    <t>2014-10-06 19:25:24.037000000</t>
  </si>
  <si>
    <t>2014-10-07 13:19:48.290000000</t>
  </si>
  <si>
    <t>furnizare borna acumulator</t>
  </si>
  <si>
    <t>DA5860460</t>
  </si>
  <si>
    <t>2014-10-06 19:35:34.747000000</t>
  </si>
  <si>
    <t>2014-10-07 13:21:34.150000000</t>
  </si>
  <si>
    <t>DA5860461</t>
  </si>
  <si>
    <t>2014-10-06 19:36:25.370000000</t>
  </si>
  <si>
    <t>2014-10-07 13:21:52.370000000</t>
  </si>
  <si>
    <t>DA5860456</t>
  </si>
  <si>
    <t>2014-10-06 19:32:51.707000000</t>
  </si>
  <si>
    <t>2014-10-07 13:20:52.280000000</t>
  </si>
  <si>
    <t>DA5860457</t>
  </si>
  <si>
    <t>2014-10-06 19:34:11.347000000</t>
  </si>
  <si>
    <t>2014-10-07 13:21:07.147000000</t>
  </si>
  <si>
    <t>DA5860458</t>
  </si>
  <si>
    <t>2014-10-06 19:34:55.013000000</t>
  </si>
  <si>
    <t>2014-10-07 13:21:21.017000000</t>
  </si>
  <si>
    <t>DA5988188</t>
  </si>
  <si>
    <t>2014-11-02 11:56:17.387000000</t>
  </si>
  <si>
    <t>2014-11-03 10:00:20.747000000</t>
  </si>
  <si>
    <t>DA5988189</t>
  </si>
  <si>
    <t>2014-11-02 11:57:01.503000000</t>
  </si>
  <si>
    <t>2014-11-03 10:00:42.837000000</t>
  </si>
  <si>
    <t>DA5988190</t>
  </si>
  <si>
    <t>2014-11-02 11:57:43.593000000</t>
  </si>
  <si>
    <t>2014-11-03 10:00:57.220000000</t>
  </si>
  <si>
    <t>furnizare filtru polen</t>
  </si>
  <si>
    <t>DA5988191</t>
  </si>
  <si>
    <t>2014-11-02 11:58:31.547000000</t>
  </si>
  <si>
    <t>2014-11-03 10:01:14.427000000</t>
  </si>
  <si>
    <t>DA5988192</t>
  </si>
  <si>
    <t>2014-11-02 11:59:48.517000000</t>
  </si>
  <si>
    <t>2014-11-03 10:01:28.717000000</t>
  </si>
  <si>
    <t>DA5988193</t>
  </si>
  <si>
    <t>2014-11-02 12:00:55.880000000</t>
  </si>
  <si>
    <t>2014-11-03 10:01:42.633000000</t>
  </si>
  <si>
    <t>furnizare solutie curatat parbrizul</t>
  </si>
  <si>
    <t>DA5988194</t>
  </si>
  <si>
    <t>2014-11-02 12:01:36.097000000</t>
  </si>
  <si>
    <t>2014-11-03 10:01:56.720000000</t>
  </si>
  <si>
    <t>DA5988195</t>
  </si>
  <si>
    <t>2014-11-02 12:02:45.393000000</t>
  </si>
  <si>
    <t>2014-11-03 10:02:16.673000000</t>
  </si>
  <si>
    <t>DA5988196</t>
  </si>
  <si>
    <t>2014-11-02 12:03:48.900000000</t>
  </si>
  <si>
    <t>2014-11-03 10:02:32.257000000</t>
  </si>
  <si>
    <t>DA5988197</t>
  </si>
  <si>
    <t>2014-11-02 12:05:57.680000000</t>
  </si>
  <si>
    <t>2014-11-03 10:02:54.347000000</t>
  </si>
  <si>
    <t>DA5988198</t>
  </si>
  <si>
    <t>2014-11-02 12:07:16.193000000</t>
  </si>
  <si>
    <t>2014-11-03 10:03:32.380000000</t>
  </si>
  <si>
    <t>DA5988199</t>
  </si>
  <si>
    <t>2014-11-02 12:08:26.503000000</t>
  </si>
  <si>
    <t>2014-11-03 10:03:54.173000000</t>
  </si>
  <si>
    <t>DA5994581</t>
  </si>
  <si>
    <t>2014-11-03 20:45:56.577000000</t>
  </si>
  <si>
    <t>2014-11-04 12:40:18.690000000</t>
  </si>
  <si>
    <t>DA5994582</t>
  </si>
  <si>
    <t>2014-11-03 20:46:59.163000000</t>
  </si>
  <si>
    <t>2014-11-04 12:40:37.113000000</t>
  </si>
  <si>
    <t>DA5994583</t>
  </si>
  <si>
    <t>2014-11-03 20:47:44.200000000</t>
  </si>
  <si>
    <t>2014-11-04 12:41:08.113000000</t>
  </si>
  <si>
    <t>DA6057809</t>
  </si>
  <si>
    <t>2014-11-17 09:30:50.577000000</t>
  </si>
  <si>
    <t>2014-11-17 14:04:29.530000000</t>
  </si>
  <si>
    <t>furnizare ansamblu pedala acceleratie</t>
  </si>
  <si>
    <t>DA6057800</t>
  </si>
  <si>
    <t>2014-11-17 09:29:59.393000000</t>
  </si>
  <si>
    <t>2014-11-17 14:04:10.500000000</t>
  </si>
  <si>
    <t>furnizare sonda presiune</t>
  </si>
  <si>
    <t>DA6057784</t>
  </si>
  <si>
    <t>2014-11-17 09:28:11.310000000</t>
  </si>
  <si>
    <t>2014-11-17 14:03:51.640000000</t>
  </si>
  <si>
    <t>DA6057195</t>
  </si>
  <si>
    <t>2014-11-16 19:41:43.403000000</t>
  </si>
  <si>
    <t>2014-11-17 13:55:10.950000000</t>
  </si>
  <si>
    <t>DA6057196</t>
  </si>
  <si>
    <t>2014-11-16 19:42:21.903000000</t>
  </si>
  <si>
    <t>2014-11-17 13:56:36.627000000</t>
  </si>
  <si>
    <t>DA6057197</t>
  </si>
  <si>
    <t>2014-11-16 19:43:30.513000000</t>
  </si>
  <si>
    <t>2014-11-17 13:56:48.140000000</t>
  </si>
  <si>
    <t>furnizare parbriz</t>
  </si>
  <si>
    <t>DA6057198</t>
  </si>
  <si>
    <t>2014-11-16 19:44:13.210000000</t>
  </si>
  <si>
    <t>2014-11-17 13:57:00.573000000</t>
  </si>
  <si>
    <t>furnizare aparatoare noroi</t>
  </si>
  <si>
    <t>DA6057199</t>
  </si>
  <si>
    <t>2014-11-16 19:44:55.347000000</t>
  </si>
  <si>
    <t>2014-11-17 13:57:12.960000000</t>
  </si>
  <si>
    <t>furnizare radiator racire</t>
  </si>
  <si>
    <t>34312300-0</t>
  </si>
  <si>
    <t>DA6057200</t>
  </si>
  <si>
    <t>2014-11-16 19:45:48.903000000</t>
  </si>
  <si>
    <t>2014-11-17 13:57:29.340000000</t>
  </si>
  <si>
    <t>DA6057201</t>
  </si>
  <si>
    <t>2014-11-16 19:46:32.893000000</t>
  </si>
  <si>
    <t>2014-11-17 13:57:44.420000000</t>
  </si>
  <si>
    <t>DA6057202</t>
  </si>
  <si>
    <t>2014-11-16 19:47:33.080000000</t>
  </si>
  <si>
    <t>2014-11-17 13:57:59.127000000</t>
  </si>
  <si>
    <t>DA6057203</t>
  </si>
  <si>
    <t>2014-11-16 19:49:09.567000000</t>
  </si>
  <si>
    <t>2014-11-17 13:58:16.487000000</t>
  </si>
  <si>
    <t>DA6057204</t>
  </si>
  <si>
    <t>2014-11-16 19:50:03.387000000</t>
  </si>
  <si>
    <t>2014-11-17 13:58:48.333000000</t>
  </si>
  <si>
    <t>DA6057205</t>
  </si>
  <si>
    <t>2014-11-16 19:51:30.577000000</t>
  </si>
  <si>
    <t>2014-11-17 13:59:06.097000000</t>
  </si>
  <si>
    <t>DA6057207</t>
  </si>
  <si>
    <t>2014-11-16 19:54:27.233000000</t>
  </si>
  <si>
    <t>2014-11-17 13:59:20.257000000</t>
  </si>
  <si>
    <t>DA6057208</t>
  </si>
  <si>
    <t>2014-11-16 19:55:18.997000000</t>
  </si>
  <si>
    <t>2014-11-17 14:00:00.917000000</t>
  </si>
  <si>
    <t>DA6057209</t>
  </si>
  <si>
    <t>2014-11-16 19:56:18.727000000</t>
  </si>
  <si>
    <t>2014-11-17 14:00:24.950000000</t>
  </si>
  <si>
    <t>DA6057210</t>
  </si>
  <si>
    <t>2014-11-16 19:57:35.620000000</t>
  </si>
  <si>
    <t>2014-11-17 14:00:41.620000000</t>
  </si>
  <si>
    <t>DA6057211</t>
  </si>
  <si>
    <t>2014-11-16 19:58:34.030000000</t>
  </si>
  <si>
    <t>2014-11-17 14:01:05.467000000</t>
  </si>
  <si>
    <t>furnizare apa distilata</t>
  </si>
  <si>
    <t>24316000-2</t>
  </si>
  <si>
    <t>DA6057212</t>
  </si>
  <si>
    <t>2014-11-16 19:59:21.453000000</t>
  </si>
  <si>
    <t>2014-11-17 14:01:28.470000000</t>
  </si>
  <si>
    <t>DA6057213</t>
  </si>
  <si>
    <t>2014-11-16 20:00:09.097000000</t>
  </si>
  <si>
    <t>2014-11-17 14:01:48.090000000</t>
  </si>
  <si>
    <t>DA6057214</t>
  </si>
  <si>
    <t>2014-11-16 20:01:07.503000000</t>
  </si>
  <si>
    <t>2014-11-17 14:02:03.717000000</t>
  </si>
  <si>
    <t>DA6057215</t>
  </si>
  <si>
    <t>2014-11-16 20:01:47.457000000</t>
  </si>
  <si>
    <t>2014-11-17 14:02:18.313000000</t>
  </si>
  <si>
    <t>DA6057216</t>
  </si>
  <si>
    <t>2014-11-16 20:02:29.560000000</t>
  </si>
  <si>
    <t>2014-11-17 14:02:44.113000000</t>
  </si>
  <si>
    <t>DA6057217</t>
  </si>
  <si>
    <t>2014-11-16 20:03:13.367000000</t>
  </si>
  <si>
    <t>2014-11-17 14:02:57.340000000</t>
  </si>
  <si>
    <t>DA6057218</t>
  </si>
  <si>
    <t>2014-11-16 20:04:06.517000000</t>
  </si>
  <si>
    <t>2014-11-17 14:03:09.430000000</t>
  </si>
  <si>
    <t>DA6057219</t>
  </si>
  <si>
    <t>2014-11-16 20:05:23.643000000</t>
  </si>
  <si>
    <t>2014-11-17 14:03:22.983000000</t>
  </si>
  <si>
    <t>DA6057220</t>
  </si>
  <si>
    <t>2014-11-16 20:06:25.297000000</t>
  </si>
  <si>
    <t>2014-11-17 14:03:35.090000000</t>
  </si>
  <si>
    <t>AGROCOSM CONSULT SRL</t>
  </si>
  <si>
    <t>Slatina</t>
  </si>
  <si>
    <t>Slatina str Arcului nr 3 bl5 ap 14</t>
  </si>
  <si>
    <t>DA5894785</t>
  </si>
  <si>
    <t>2014-10-14 14:27:57.200000000</t>
  </si>
  <si>
    <t>2014-10-15 11:29:26.760000000</t>
  </si>
  <si>
    <t>furnizare seminte gazon</t>
  </si>
  <si>
    <t>03117200-6</t>
  </si>
  <si>
    <t>DA5958378</t>
  </si>
  <si>
    <t>2014-10-28 10:28:33.117000000</t>
  </si>
  <si>
    <t>2014-10-29 09:30:24.327000000</t>
  </si>
  <si>
    <t>furnizare saci plastic</t>
  </si>
  <si>
    <t>SC NIRV CO TRANS SRL</t>
  </si>
  <si>
    <t>Bolintin-Vale</t>
  </si>
  <si>
    <t>B-DUL TIMISOARA, NR.29, BL.A, AP.10</t>
  </si>
  <si>
    <t>DA6117418</t>
  </si>
  <si>
    <t>2014-11-26 09:44:08.903000000</t>
  </si>
  <si>
    <t>2014-11-27 12:45:01.620000000</t>
  </si>
  <si>
    <t>furnizare nisip de rau spalat</t>
  </si>
  <si>
    <t>14211100-4</t>
  </si>
  <si>
    <t>DA6117580</t>
  </si>
  <si>
    <t>2014-11-26 09:55:50.473000000</t>
  </si>
  <si>
    <t>2014-11-27 12:45:24.787000000</t>
  </si>
  <si>
    <t>furnizare pietris de rau</t>
  </si>
  <si>
    <t>14212120-7</t>
  </si>
  <si>
    <t>DA6072738</t>
  </si>
  <si>
    <t>2014-11-19 09:07:51.530000000</t>
  </si>
  <si>
    <t>2014-11-20 14:37:18.707000000</t>
  </si>
  <si>
    <t>servicii de scanare a documentelor</t>
  </si>
  <si>
    <t>DUMITRU BUSINESS HOUSE IMPEX S.R.L.</t>
  </si>
  <si>
    <t>Str. Caloian Judetul nr. 2, bl. D21B, sc1, etaj 4, ap. 12, Sector 3</t>
  </si>
  <si>
    <t>DA6230319</t>
  </si>
  <si>
    <t>2014-12-15 14:58:37.817000000</t>
  </si>
  <si>
    <t>2014-12-16 15:07:40.700000000</t>
  </si>
  <si>
    <t>furnizare capsator</t>
  </si>
  <si>
    <t>DA6230452</t>
  </si>
  <si>
    <t>2014-12-15 15:03:49.260000000</t>
  </si>
  <si>
    <t>2014-12-16 15:08:15.833000000</t>
  </si>
  <si>
    <t>furnizare creion mecanic 0.7mm</t>
  </si>
  <si>
    <t>DA6230493</t>
  </si>
  <si>
    <t>2014-12-15 15:05:16.397000000</t>
  </si>
  <si>
    <t>2014-12-16 15:08:44.443000000</t>
  </si>
  <si>
    <t xml:space="preserve">furnizare creion mecanic </t>
  </si>
  <si>
    <t>DA6230903</t>
  </si>
  <si>
    <t>2014-12-15 15:21:06.397000000</t>
  </si>
  <si>
    <t>2014-12-16 15:11:33.570000000</t>
  </si>
  <si>
    <t>furnizare plic</t>
  </si>
  <si>
    <t>DA6230858</t>
  </si>
  <si>
    <t>2014-12-15 15:19:14.167000000</t>
  </si>
  <si>
    <t>2014-12-16 15:11:04.553000000</t>
  </si>
  <si>
    <t>furnizare pix cu gel</t>
  </si>
  <si>
    <t>DA6231006</t>
  </si>
  <si>
    <t>2014-12-15 15:25:47.110000000</t>
  </si>
  <si>
    <t>2014-12-16 15:12:15.080000000</t>
  </si>
  <si>
    <t>furnizare mina creion mecanic</t>
  </si>
  <si>
    <t>DA6231112</t>
  </si>
  <si>
    <t>2014-12-15 15:31:08.557000000</t>
  </si>
  <si>
    <t>2014-12-16 15:13:04.830000000</t>
  </si>
  <si>
    <t>furnizare tus stampila</t>
  </si>
  <si>
    <t>22612000-3</t>
  </si>
  <si>
    <t>DA6231052</t>
  </si>
  <si>
    <t>2014-12-15 15:28:18.887000000</t>
  </si>
  <si>
    <t>2014-12-16 15:12:41.383000000</t>
  </si>
  <si>
    <t>furnizare texmarker</t>
  </si>
  <si>
    <t>DA6230788</t>
  </si>
  <si>
    <t>2014-12-15 15:16:09.553000000</t>
  </si>
  <si>
    <t>2014-12-16 15:10:35.910000000</t>
  </si>
  <si>
    <t>furnizare lipici</t>
  </si>
  <si>
    <t>DA6230739</t>
  </si>
  <si>
    <t>2014-12-15 15:13:54.643000000</t>
  </si>
  <si>
    <t>2014-12-16 15:10:09.140000000</t>
  </si>
  <si>
    <t>furnizare hartie scris</t>
  </si>
  <si>
    <t>30197620-8</t>
  </si>
  <si>
    <t>DA6230674</t>
  </si>
  <si>
    <t>2014-12-15 15:12:00.747000000</t>
  </si>
  <si>
    <t>2014-12-16 15:09:37.127000000</t>
  </si>
  <si>
    <t>furnizare hartie xerox A3</t>
  </si>
  <si>
    <t>DA6230587</t>
  </si>
  <si>
    <t>2014-12-15 15:08:48.850000000</t>
  </si>
  <si>
    <t>2014-12-16 15:09:13.727000000</t>
  </si>
  <si>
    <t>furnizare folie protectie</t>
  </si>
  <si>
    <t>30199500-5</t>
  </si>
  <si>
    <t>DA6229038</t>
  </si>
  <si>
    <t>2014-12-15 14:02:36.940000000</t>
  </si>
  <si>
    <t>2014-12-16 15:04:47.490000000</t>
  </si>
  <si>
    <t>furnizare  post-it</t>
  </si>
  <si>
    <t>DA6228877</t>
  </si>
  <si>
    <t>2014-12-15 13:55:37.620000000</t>
  </si>
  <si>
    <t>2014-12-16 15:04:03.467000000</t>
  </si>
  <si>
    <t>furnizare radiera</t>
  </si>
  <si>
    <t>30192100-2</t>
  </si>
  <si>
    <t>DA6228769</t>
  </si>
  <si>
    <t>2014-12-15 13:50:33.163000000</t>
  </si>
  <si>
    <t>2014-12-16 15:03:32.047000000</t>
  </si>
  <si>
    <t>Furnizare agrafe de birou</t>
  </si>
  <si>
    <t>DA6229126</t>
  </si>
  <si>
    <t>2014-12-15 14:06:45.823000000</t>
  </si>
  <si>
    <t>2014-12-16 15:05:32.403000000</t>
  </si>
  <si>
    <t>furnizare pix</t>
  </si>
  <si>
    <t>DA6229253</t>
  </si>
  <si>
    <t>2014-12-15 14:11:43.167000000</t>
  </si>
  <si>
    <t>2014-12-16 15:06:17.223000000</t>
  </si>
  <si>
    <t>furnizare pioneze colorate</t>
  </si>
  <si>
    <t>30197130-6</t>
  </si>
  <si>
    <t>DA6229448</t>
  </si>
  <si>
    <t>2014-12-15 14:21:20.957000000</t>
  </si>
  <si>
    <t>2014-12-16 15:07:12.153000000</t>
  </si>
  <si>
    <t xml:space="preserve">furnizare clipboard </t>
  </si>
  <si>
    <t>30191130-4</t>
  </si>
  <si>
    <t>DA6229338</t>
  </si>
  <si>
    <t>2014-12-15 14:15:19.247000000</t>
  </si>
  <si>
    <t>2014-12-16 15:06:42.263000000</t>
  </si>
  <si>
    <t>furnizare fluid corector cu diluant</t>
  </si>
  <si>
    <t>30192160-0</t>
  </si>
  <si>
    <t>DA6237424</t>
  </si>
  <si>
    <t>2014-12-16 12:31:10.370000000</t>
  </si>
  <si>
    <t>2014-12-16 15:20:10.567000000</t>
  </si>
  <si>
    <t>furnizare clips metalic</t>
  </si>
  <si>
    <t>DA6237392</t>
  </si>
  <si>
    <t>2014-12-16 12:29:28.857000000</t>
  </si>
  <si>
    <t>2014-12-16 15:19:52.050000000</t>
  </si>
  <si>
    <t>DA6234609</t>
  </si>
  <si>
    <t>2014-12-16 10:14:11.990000000</t>
  </si>
  <si>
    <t>2014-12-16 15:18:38.430000000</t>
  </si>
  <si>
    <t>DA6234484</t>
  </si>
  <si>
    <t>2014-12-16 10:08:09.607000000</t>
  </si>
  <si>
    <t>2014-12-16 15:17:36.170000000</t>
  </si>
  <si>
    <t>furnizare rezerva pix</t>
  </si>
  <si>
    <t>DA6234452</t>
  </si>
  <si>
    <t>2014-12-16 10:06:10.560000000</t>
  </si>
  <si>
    <t>2014-12-16 15:17:15.733000000</t>
  </si>
  <si>
    <t>DA6234261</t>
  </si>
  <si>
    <t>2014-12-16 09:55:29.870000000</t>
  </si>
  <si>
    <t>2014-12-16 15:16:47.667000000</t>
  </si>
  <si>
    <t>furnizare folie  laminare</t>
  </si>
  <si>
    <t>42994220-8</t>
  </si>
  <si>
    <t>DA6234202</t>
  </si>
  <si>
    <t>2014-12-16 09:52:00.840000000</t>
  </si>
  <si>
    <t>2014-12-16 15:15:43.753000000</t>
  </si>
  <si>
    <t>furnizare capse</t>
  </si>
  <si>
    <t>DA6234181</t>
  </si>
  <si>
    <t>2014-12-16 09:50:39.687000000</t>
  </si>
  <si>
    <t>2014-12-16 15:15:58.463000000</t>
  </si>
  <si>
    <t>furnizare creion HB</t>
  </si>
  <si>
    <t>DA6234060</t>
  </si>
  <si>
    <t>2014-12-16 09:44:25.633000000</t>
  </si>
  <si>
    <t>2014-12-16 15:15:08.433000000</t>
  </si>
  <si>
    <t>DA6233988</t>
  </si>
  <si>
    <t>2014-12-16 09:40:11.787000000</t>
  </si>
  <si>
    <t>2014-12-16 15:14:21.243000000</t>
  </si>
  <si>
    <t>furnizare hartie xerox A4</t>
  </si>
  <si>
    <t>DA6226136</t>
  </si>
  <si>
    <t>2014-12-15 11:59:00.147000000</t>
  </si>
  <si>
    <t>2014-12-16 14:56:16.797000000</t>
  </si>
  <si>
    <t>furnizare dosar plic</t>
  </si>
  <si>
    <t>DA6226016</t>
  </si>
  <si>
    <t>2014-12-15 11:53:29.653000000</t>
  </si>
  <si>
    <t>2014-12-16 14:55:58.077000000</t>
  </si>
  <si>
    <t>furnizare dosar plastic</t>
  </si>
  <si>
    <t>DA6226252</t>
  </si>
  <si>
    <t>2014-12-15 12:03:01.033000000</t>
  </si>
  <si>
    <t>2014-12-16 14:56:43.520000000</t>
  </si>
  <si>
    <t>furnizare  dosar carton</t>
  </si>
  <si>
    <t>DA6225892</t>
  </si>
  <si>
    <t>2014-12-15 11:46:39.957000000</t>
  </si>
  <si>
    <t>2014-12-16 14:54:45.423000000</t>
  </si>
  <si>
    <t>furnizare dosare de incopciat</t>
  </si>
  <si>
    <t>DA6225342</t>
  </si>
  <si>
    <t>2014-12-15 11:17:38.920000000</t>
  </si>
  <si>
    <t>2014-12-16 14:53:11.883000000</t>
  </si>
  <si>
    <t>Furnizare agrafe birou</t>
  </si>
  <si>
    <t>DA6225279</t>
  </si>
  <si>
    <t>2014-12-15 11:13:58.063000000</t>
  </si>
  <si>
    <t>2014-12-16 14:52:08.047000000</t>
  </si>
  <si>
    <t>DA6225652</t>
  </si>
  <si>
    <t>2014-12-15 11:33:52.400000000</t>
  </si>
  <si>
    <t>2014-12-16 14:54:05.673000000</t>
  </si>
  <si>
    <t>furnizare capse capsator</t>
  </si>
  <si>
    <t>DA6227230</t>
  </si>
  <si>
    <t>2014-12-15 12:42:45.470000000</t>
  </si>
  <si>
    <t>2014-12-16 14:58:25.250000000</t>
  </si>
  <si>
    <t>DA6227029</t>
  </si>
  <si>
    <t>2014-12-15 12:32:09.573000000</t>
  </si>
  <si>
    <t>2014-12-16 14:57:54.250000000</t>
  </si>
  <si>
    <t>furnizare mapa plastic</t>
  </si>
  <si>
    <t>DA6226708</t>
  </si>
  <si>
    <t>2014-12-15 12:20:06.963000000</t>
  </si>
  <si>
    <t>2014-12-16 14:57:14.953000000</t>
  </si>
  <si>
    <t>furnizare mapa carton</t>
  </si>
  <si>
    <t>DA6228438</t>
  </si>
  <si>
    <t>2014-12-15 13:36:20.233000000</t>
  </si>
  <si>
    <t>2014-12-16 15:01:53.030000000</t>
  </si>
  <si>
    <t>Furnizare rezerva cub hartie</t>
  </si>
  <si>
    <t>DA6228510</t>
  </si>
  <si>
    <t>2014-12-15 13:39:35.207000000</t>
  </si>
  <si>
    <t>2014-12-16 15:02:31.940000000</t>
  </si>
  <si>
    <t>DA6228559</t>
  </si>
  <si>
    <t>2014-12-15 13:41:42.820000000</t>
  </si>
  <si>
    <t>2014-12-16 15:02:56.463000000</t>
  </si>
  <si>
    <t>furnizare sfoara</t>
  </si>
  <si>
    <t>39541140-9</t>
  </si>
  <si>
    <t>DA6228161</t>
  </si>
  <si>
    <t>2014-12-15 13:22:57.267000000</t>
  </si>
  <si>
    <t>2014-12-16 15:00:05.263000000</t>
  </si>
  <si>
    <t>furnizare banda adeziva</t>
  </si>
  <si>
    <t>DA6228313</t>
  </si>
  <si>
    <t>2014-12-15 13:30:01.783000000</t>
  </si>
  <si>
    <t>2014-12-16 15:01:09.647000000</t>
  </si>
  <si>
    <t xml:space="preserve">Furnizare rigla </t>
  </si>
  <si>
    <t>39292500-0</t>
  </si>
  <si>
    <t>DA6228236</t>
  </si>
  <si>
    <t>2014-12-15 13:26:46.217000000</t>
  </si>
  <si>
    <t>2014-12-16 15:00:45.543000000</t>
  </si>
  <si>
    <t>DA6228072</t>
  </si>
  <si>
    <t>2014-12-15 13:18:43.493000000</t>
  </si>
  <si>
    <t>2014-12-16 14:59:44.563000000</t>
  </si>
  <si>
    <t>furnizare liste de inventar</t>
  </si>
  <si>
    <t>22820000-4</t>
  </si>
  <si>
    <t>DA6228023</t>
  </si>
  <si>
    <t>2014-12-15 13:16:37.927000000</t>
  </si>
  <si>
    <t>2014-12-16 14:59:23.673000000</t>
  </si>
  <si>
    <t>furnizare fisa de magazie</t>
  </si>
  <si>
    <t>DA6227667</t>
  </si>
  <si>
    <t>2014-12-15 13:00:19.207000000</t>
  </si>
  <si>
    <t>2014-12-16 14:58:56.793000000</t>
  </si>
  <si>
    <t>DA6284579</t>
  </si>
  <si>
    <t>2014-12-23 17:09:01.837000000</t>
  </si>
  <si>
    <t>2014-12-24 11:59:37.180000000</t>
  </si>
  <si>
    <t>furnizare agrafe birou</t>
  </si>
  <si>
    <t>DA6284588</t>
  </si>
  <si>
    <t>2014-12-23 17:10:38.513000000</t>
  </si>
  <si>
    <t>2014-12-24 11:59:46.837000000</t>
  </si>
  <si>
    <t>DA6284597</t>
  </si>
  <si>
    <t>2014-12-23 17:12:05.670000000</t>
  </si>
  <si>
    <t>2014-12-24 11:59:55.573000000</t>
  </si>
  <si>
    <t>furnizare rezerva roller Frixion</t>
  </si>
  <si>
    <t>DA6284661</t>
  </si>
  <si>
    <t>2014-12-23 17:24:53.943000000</t>
  </si>
  <si>
    <t>2014-12-24 12:01:33.510000000</t>
  </si>
  <si>
    <t>furnizare hartie xerografica</t>
  </si>
  <si>
    <t>DA6284655</t>
  </si>
  <si>
    <t>2014-12-23 17:23:46.613000000</t>
  </si>
  <si>
    <t>2014-12-24 12:01:25.507000000</t>
  </si>
  <si>
    <t>furnizare textmarker</t>
  </si>
  <si>
    <t>DA6284642</t>
  </si>
  <si>
    <t>2014-12-23 17:20:51.753000000</t>
  </si>
  <si>
    <t>2014-12-24 12:01:08.253000000</t>
  </si>
  <si>
    <t>DA6284650</t>
  </si>
  <si>
    <t>2014-12-23 17:22:31.857000000</t>
  </si>
  <si>
    <t>2014-12-24 12:01:16.740000000</t>
  </si>
  <si>
    <t>furnizare pix roller</t>
  </si>
  <si>
    <t>DA6284634</t>
  </si>
  <si>
    <t>2014-12-23 17:19:45.390000000</t>
  </si>
  <si>
    <t>2014-12-24 12:01:01.827000000</t>
  </si>
  <si>
    <t>DA6284623</t>
  </si>
  <si>
    <t>2014-12-24 12:00:43.060000000</t>
  </si>
  <si>
    <t>furnizare creion mecanic</t>
  </si>
  <si>
    <t>DA6284629</t>
  </si>
  <si>
    <t>2014-12-23 17:18:30.073000000</t>
  </si>
  <si>
    <t>2014-12-24 12:00:53.060000000</t>
  </si>
  <si>
    <t xml:space="preserve">furnizare dosar plastic </t>
  </si>
  <si>
    <t>DA6284603</t>
  </si>
  <si>
    <t>2014-12-23 17:13:07.603000000</t>
  </si>
  <si>
    <t>2014-12-24 12:00:03.933000000</t>
  </si>
  <si>
    <t>furnizare rezerva Jetstream</t>
  </si>
  <si>
    <t>DA6284608</t>
  </si>
  <si>
    <t>2014-12-23 17:14:20.173000000</t>
  </si>
  <si>
    <t>2014-12-24 12:00:35.993000000</t>
  </si>
  <si>
    <t>furnizare cub hartie</t>
  </si>
  <si>
    <t>DA6161228</t>
  </si>
  <si>
    <t>2014-12-04 10:54:49.807000000</t>
  </si>
  <si>
    <t>2014-12-04 14:11:50.283000000</t>
  </si>
  <si>
    <t>DINAMIC 92 DISTRIBUTION S.R.L.</t>
  </si>
  <si>
    <t>Piatra-Neamt</t>
  </si>
  <si>
    <t>STR.MUNCII,NR.1</t>
  </si>
  <si>
    <t>DA6156296</t>
  </si>
  <si>
    <t>2014-12-03 14:37:56.310000000</t>
  </si>
  <si>
    <t>2014-12-08 15:00:15.370000000</t>
  </si>
  <si>
    <t>furnizare anvelopa tractor</t>
  </si>
  <si>
    <t>34352300-2</t>
  </si>
  <si>
    <t>DA6173111</t>
  </si>
  <si>
    <t>2014-12-05 13:36:57.647000000</t>
  </si>
  <si>
    <t>2014-12-08 15:00:52.140000000</t>
  </si>
  <si>
    <t>furnizare camera de aer</t>
  </si>
  <si>
    <t>19511200-3</t>
  </si>
  <si>
    <t>DA6173145</t>
  </si>
  <si>
    <t>2014-12-05 13:38:56.880000000</t>
  </si>
  <si>
    <t>2014-12-08 15:01:05.463000000</t>
  </si>
  <si>
    <t>DA6169851</t>
  </si>
  <si>
    <t>2014-12-05 10:32:16.610000000</t>
  </si>
  <si>
    <t>2014-12-08 15:00:30.127000000</t>
  </si>
  <si>
    <t>DA6222175</t>
  </si>
  <si>
    <t>2014-12-12 19:28:27.477000000</t>
  </si>
  <si>
    <t>2014-12-15 14:25:36.397000000</t>
  </si>
  <si>
    <t>DA6222173</t>
  </si>
  <si>
    <t>2014-12-12 19:26:44.283000000</t>
  </si>
  <si>
    <t>2014-12-15 14:25:05.383000000</t>
  </si>
  <si>
    <t>DM TOTAL BUSINESS CONCEPT SRL</t>
  </si>
  <si>
    <t>SPL INDEPENDETEI</t>
  </si>
  <si>
    <t>DA6161192</t>
  </si>
  <si>
    <t>2014-12-04 10:52:05.117000000</t>
  </si>
  <si>
    <t>2014-12-08 10:40:37.093000000</t>
  </si>
  <si>
    <t>furnizare cizme cauciuc</t>
  </si>
  <si>
    <t>18812200-6</t>
  </si>
  <si>
    <t>DA6161163</t>
  </si>
  <si>
    <t>2014-12-04 10:50:34.713000000</t>
  </si>
  <si>
    <t>2014-12-08 10:39:47.563000000</t>
  </si>
  <si>
    <t>furnizare caciula</t>
  </si>
  <si>
    <t>18443300-9</t>
  </si>
  <si>
    <t>DA6168211</t>
  </si>
  <si>
    <t>2014-12-05 08:50:49.137000000</t>
  </si>
  <si>
    <t>2014-12-08 10:41:07.310000000</t>
  </si>
  <si>
    <t xml:space="preserve">furnizare manusi </t>
  </si>
  <si>
    <t>18424000-7</t>
  </si>
  <si>
    <t>DA6272651</t>
  </si>
  <si>
    <t>2014-12-19 19:23:43.900000000</t>
  </si>
  <si>
    <t>2014-12-22 08:32:05.777000000</t>
  </si>
  <si>
    <t>furnizare rulment roata fata</t>
  </si>
  <si>
    <t>44442000-0</t>
  </si>
  <si>
    <t>DA6272667</t>
  </si>
  <si>
    <t>2014-12-19 19:30:26.727000000</t>
  </si>
  <si>
    <t>2014-12-22 08:36:28.467000000</t>
  </si>
  <si>
    <t>DA6272668</t>
  </si>
  <si>
    <t>2014-12-19 19:31:15.930000000</t>
  </si>
  <si>
    <t>2014-12-22 08:37:00.790000000</t>
  </si>
  <si>
    <t>DA6272662</t>
  </si>
  <si>
    <t>2014-12-19 19:28:27.137000000</t>
  </si>
  <si>
    <t>2014-12-22 08:35:29.017000000</t>
  </si>
  <si>
    <t>DA6272664</t>
  </si>
  <si>
    <t>2014-12-19 19:29:16.823000000</t>
  </si>
  <si>
    <t>2014-12-22 08:35:54.227000000</t>
  </si>
  <si>
    <t>DA6272654</t>
  </si>
  <si>
    <t>2014-12-19 19:25:13.773000000</t>
  </si>
  <si>
    <t>2014-12-22 08:33:35.773000000</t>
  </si>
  <si>
    <t>DA6272655</t>
  </si>
  <si>
    <t>2014-12-19 19:25:56.067000000</t>
  </si>
  <si>
    <t>2014-12-22 08:34:26.210000000</t>
  </si>
  <si>
    <t>DA6272657</t>
  </si>
  <si>
    <t>2014-12-19 19:26:35.033000000</t>
  </si>
  <si>
    <t>2014-12-22 08:34:44.900000000</t>
  </si>
  <si>
    <t>DA6272660</t>
  </si>
  <si>
    <t>2014-12-19 19:27:25.970000000</t>
  </si>
  <si>
    <t>2014-12-22 08:35:04.150000000</t>
  </si>
  <si>
    <t>DA6222492</t>
  </si>
  <si>
    <t>2014-12-14 13:41:49.283000000</t>
  </si>
  <si>
    <t>2014-12-15 10:17:50.437000000</t>
  </si>
  <si>
    <t>servicii de reprogramare software auto</t>
  </si>
  <si>
    <t>72212000-4</t>
  </si>
  <si>
    <t>DA6222424</t>
  </si>
  <si>
    <t>2014-12-13 18:42:45.547000000</t>
  </si>
  <si>
    <t>2014-12-15 10:11:56.217000000</t>
  </si>
  <si>
    <t>DA6222425</t>
  </si>
  <si>
    <t>2014-12-13 18:43:37.603000000</t>
  </si>
  <si>
    <t>2014-12-15 10:12:10.787000000</t>
  </si>
  <si>
    <t xml:space="preserve">furnizare demaror </t>
  </si>
  <si>
    <t>DA6222426</t>
  </si>
  <si>
    <t>2014-12-13 18:44:14.453000000</t>
  </si>
  <si>
    <t>2014-12-15 10:12:25.420000000</t>
  </si>
  <si>
    <t>furnizare far</t>
  </si>
  <si>
    <t>DA6222427</t>
  </si>
  <si>
    <t>2014-12-13 18:45:03.170000000</t>
  </si>
  <si>
    <t>2014-12-15 10:12:42.580000000</t>
  </si>
  <si>
    <t>furnizare corp termostat</t>
  </si>
  <si>
    <t>34312000-7</t>
  </si>
  <si>
    <t>DA6222428</t>
  </si>
  <si>
    <t>2014-12-15 10:12:57.323000000</t>
  </si>
  <si>
    <t>furnizare vas expansiune</t>
  </si>
  <si>
    <t>DA6222429</t>
  </si>
  <si>
    <t>2014-12-13 18:46:48.270000000</t>
  </si>
  <si>
    <t>2014-12-15 10:13:26.777000000</t>
  </si>
  <si>
    <t>furnizare buson</t>
  </si>
  <si>
    <t>DA6222430</t>
  </si>
  <si>
    <t>2014-12-13 18:47:36.817000000</t>
  </si>
  <si>
    <t>2014-12-15 10:13:43.500000000</t>
  </si>
  <si>
    <t>furnizare radiator aeroterma</t>
  </si>
  <si>
    <t>DA6222431</t>
  </si>
  <si>
    <t>2014-12-13 18:48:26.050000000</t>
  </si>
  <si>
    <t>2014-12-15 10:13:57.120000000</t>
  </si>
  <si>
    <t>furnizare garnitura chiulasa</t>
  </si>
  <si>
    <t>DA6222432</t>
  </si>
  <si>
    <t>2014-12-13 18:49:16.470000000</t>
  </si>
  <si>
    <t>2014-12-15 10:14:10.800000000</t>
  </si>
  <si>
    <t>furnizare simering supapa motor</t>
  </si>
  <si>
    <t>DA6222433</t>
  </si>
  <si>
    <t>2014-12-13 18:50:19.120000000</t>
  </si>
  <si>
    <t>2014-12-15 10:14:23.653000000</t>
  </si>
  <si>
    <t>furnizare surub chiulasa</t>
  </si>
  <si>
    <t>DA6222434</t>
  </si>
  <si>
    <t>2014-12-13 18:51:00.617000000</t>
  </si>
  <si>
    <t>2014-12-15 10:14:38.367000000</t>
  </si>
  <si>
    <t>furnizare termocupla</t>
  </si>
  <si>
    <t>DA6222435</t>
  </si>
  <si>
    <t>2014-12-13 18:52:06.277000000</t>
  </si>
  <si>
    <t>2014-12-15 10:15:07.647000000</t>
  </si>
  <si>
    <t>DA6222436</t>
  </si>
  <si>
    <t>2014-12-13 18:52:45.777000000</t>
  </si>
  <si>
    <t>2014-12-15 10:15:25.620000000</t>
  </si>
  <si>
    <t>DA6222437</t>
  </si>
  <si>
    <t>2014-12-13 18:53:56.693000000</t>
  </si>
  <si>
    <t>2014-12-15 10:15:45.277000000</t>
  </si>
  <si>
    <t>DA6222438</t>
  </si>
  <si>
    <t>2014-12-13 18:54:52.653000000</t>
  </si>
  <si>
    <t>2014-12-15 10:15:59.410000000</t>
  </si>
  <si>
    <t>DA6222439</t>
  </si>
  <si>
    <t>2014-12-13 18:55:39.687000000</t>
  </si>
  <si>
    <t>2014-12-15 10:16:16.273000000</t>
  </si>
  <si>
    <t>furnizare banda izolatoare</t>
  </si>
  <si>
    <t>DA6222440</t>
  </si>
  <si>
    <t>2014-12-13 18:56:49.513000000</t>
  </si>
  <si>
    <t>2014-12-15 10:16:30.253000000</t>
  </si>
  <si>
    <t>furnizare silicon etansare</t>
  </si>
  <si>
    <t>39812500-2</t>
  </si>
  <si>
    <t>DA6222441</t>
  </si>
  <si>
    <t>2014-12-13 18:57:56.047000000</t>
  </si>
  <si>
    <t>2014-12-15 10:16:43.077000000</t>
  </si>
  <si>
    <t>DA6222442</t>
  </si>
  <si>
    <t>2014-12-13 18:58:43.113000000</t>
  </si>
  <si>
    <t>2014-12-15 10:16:56.977000000</t>
  </si>
  <si>
    <t>DA6222443</t>
  </si>
  <si>
    <t>2014-12-13 18:59:36.683000000</t>
  </si>
  <si>
    <t>2014-12-15 10:17:09.987000000</t>
  </si>
  <si>
    <t>DA6222444</t>
  </si>
  <si>
    <t>2014-12-13 19:00:23.983000000</t>
  </si>
  <si>
    <t>2014-12-15 10:17:22.980000000</t>
  </si>
  <si>
    <t>DA6222406</t>
  </si>
  <si>
    <t>2014-12-13 18:19:34.080000000</t>
  </si>
  <si>
    <t>2014-12-15 10:07:45.563000000</t>
  </si>
  <si>
    <t>furnizare kit basculare</t>
  </si>
  <si>
    <t>34320000-6</t>
  </si>
  <si>
    <t>DA6222407</t>
  </si>
  <si>
    <t>2014-12-13 18:20:16.887000000</t>
  </si>
  <si>
    <t>2014-12-15 10:08:08.560000000</t>
  </si>
  <si>
    <t>DA6222408</t>
  </si>
  <si>
    <t>2014-12-13 18:21:12.813000000</t>
  </si>
  <si>
    <t>2014-12-15 10:08:22.163000000</t>
  </si>
  <si>
    <t>DA6222410</t>
  </si>
  <si>
    <t>2014-12-13 18:23:01.327000000</t>
  </si>
  <si>
    <t>2014-12-15 10:09:09.930000000</t>
  </si>
  <si>
    <t>servicii de reparare sistem basculare</t>
  </si>
  <si>
    <t>DA6222445</t>
  </si>
  <si>
    <t>2014-12-13 19:02:09.953000000</t>
  </si>
  <si>
    <t>2014-12-15 10:17:36.693000000</t>
  </si>
  <si>
    <t>servicii de reparare autotutilitara</t>
  </si>
  <si>
    <t>50112000-3</t>
  </si>
  <si>
    <t>DA6222413</t>
  </si>
  <si>
    <t>2014-12-13 18:29:46.820000000</t>
  </si>
  <si>
    <t>2014-12-15 10:09:38.790000000</t>
  </si>
  <si>
    <t>servicii de reparare autoturisme</t>
  </si>
  <si>
    <t>DA6222414</t>
  </si>
  <si>
    <t>2014-12-13 18:30:54.823000000</t>
  </si>
  <si>
    <t>2014-12-15 10:09:59.493000000</t>
  </si>
  <si>
    <t>furnizare ambreiaj complet</t>
  </si>
  <si>
    <t>42141500-4</t>
  </si>
  <si>
    <t>DA6222415</t>
  </si>
  <si>
    <t>2014-12-13 18:31:44.900000000</t>
  </si>
  <si>
    <t>2014-12-15 10:10:11.630000000</t>
  </si>
  <si>
    <t>furnzare etrier</t>
  </si>
  <si>
    <t>DA6222416</t>
  </si>
  <si>
    <t>2014-12-13 18:32:26.863000000</t>
  </si>
  <si>
    <t>2014-12-15 10:10:23.860000000</t>
  </si>
  <si>
    <t>DA6222417</t>
  </si>
  <si>
    <t>2014-12-13 18:33:22.633000000</t>
  </si>
  <si>
    <t>2014-12-15 10:10:43.627000000</t>
  </si>
  <si>
    <t>furnizare burduf planetara</t>
  </si>
  <si>
    <t>DA6222418</t>
  </si>
  <si>
    <t>2014-12-13 18:34:19.933000000</t>
  </si>
  <si>
    <t>2014-12-15 10:10:56.530000000</t>
  </si>
  <si>
    <t>furnizare rulment</t>
  </si>
  <si>
    <t>DA6222419</t>
  </si>
  <si>
    <t>2014-12-13 18:35:07.730000000</t>
  </si>
  <si>
    <t>2014-12-15 10:11:09.943000000</t>
  </si>
  <si>
    <t>DA6222420</t>
  </si>
  <si>
    <t>2014-12-13 18:36:01.160000000</t>
  </si>
  <si>
    <t>2014-12-15 10:11:26.607000000</t>
  </si>
  <si>
    <t>DA6222421</t>
  </si>
  <si>
    <t>2014-12-13 18:36:46.293000000</t>
  </si>
  <si>
    <t>2014-12-15 10:11:40.070000000</t>
  </si>
  <si>
    <t>DA6194513</t>
  </si>
  <si>
    <t>2014-12-10 09:07:30.507000000</t>
  </si>
  <si>
    <t>2014-12-11 09:14:02.413000000</t>
  </si>
  <si>
    <t>DA6090111</t>
  </si>
  <si>
    <t>2014-11-21 10:00:58.517000000</t>
  </si>
  <si>
    <t>2014-11-24 08:14:42.543000000</t>
  </si>
  <si>
    <t>Prosoape pliate</t>
  </si>
  <si>
    <t>NORD EXPERT S.R.L.</t>
  </si>
  <si>
    <t>Str. Cpt. Nicolae Licaret, nr.4, bl.51, sc.1, et.9, ap.158, sector 3</t>
  </si>
  <si>
    <t>DA5931454</t>
  </si>
  <si>
    <t>2014-10-22 13:21:13.003000000</t>
  </si>
  <si>
    <t>2014-10-24 11:58:31.557000000</t>
  </si>
  <si>
    <t xml:space="preserve">Servicii de evaluare </t>
  </si>
  <si>
    <t>79419000-4</t>
  </si>
  <si>
    <t>DA5931398</t>
  </si>
  <si>
    <t>2014-10-22 13:17:19.687000000</t>
  </si>
  <si>
    <t>2014-10-24 11:58:11.980000000</t>
  </si>
  <si>
    <t xml:space="preserve">Servicii de evaluare teren </t>
  </si>
  <si>
    <t>DA6114473</t>
  </si>
  <si>
    <t>2014-11-25 15:04:10.487000000</t>
  </si>
  <si>
    <t>2014-11-26 08:35:15.370000000</t>
  </si>
  <si>
    <t>Achizitionat cartus de toner</t>
  </si>
  <si>
    <t>DA6114545</t>
  </si>
  <si>
    <t>2014-11-25 15:09:18.060000000</t>
  </si>
  <si>
    <t>2014-11-26 08:37:29.843000000</t>
  </si>
  <si>
    <t xml:space="preserve">aCHIZITIONAT cartuse de toner </t>
  </si>
  <si>
    <t>DA6114599</t>
  </si>
  <si>
    <t>2014-11-25 15:12:35.510000000</t>
  </si>
  <si>
    <t>2014-11-26 08:37:45.850000000</t>
  </si>
  <si>
    <t xml:space="preserve">Achizitionat cartuse de toner </t>
  </si>
  <si>
    <t>DA6114633</t>
  </si>
  <si>
    <t>2014-11-25 15:14:30.437000000</t>
  </si>
  <si>
    <t>2014-11-26 08:38:02.777000000</t>
  </si>
  <si>
    <t>DA6114697</t>
  </si>
  <si>
    <t>2014-11-25 15:17:07.703000000</t>
  </si>
  <si>
    <t>2014-11-26 08:38:18.267000000</t>
  </si>
  <si>
    <t>DA6114752</t>
  </si>
  <si>
    <t>2014-11-25 15:19:53.190000000</t>
  </si>
  <si>
    <t>2014-11-26 08:38:31.603000000</t>
  </si>
  <si>
    <t>DA6114771</t>
  </si>
  <si>
    <t>2014-11-25 15:21:47.413000000</t>
  </si>
  <si>
    <t>2014-11-26 08:38:44.973000000</t>
  </si>
  <si>
    <t>DA6114802</t>
  </si>
  <si>
    <t>2014-11-25 15:23:55.070000000</t>
  </si>
  <si>
    <t>2014-11-26 08:38:58.077000000</t>
  </si>
  <si>
    <t>DA6114841</t>
  </si>
  <si>
    <t>2014-11-25 15:25:55.957000000</t>
  </si>
  <si>
    <t>2014-11-26 08:39:13.147000000</t>
  </si>
  <si>
    <t>DA6114875</t>
  </si>
  <si>
    <t>2014-11-25 15:27:32.133000000</t>
  </si>
  <si>
    <t>2014-11-26 08:39:25.067000000</t>
  </si>
  <si>
    <t>AQUA QUEEN S.R.L.</t>
  </si>
  <si>
    <t>BLANARI NR. 23 ET.1 CAM.101-102 SECTOR 3</t>
  </si>
  <si>
    <t>DA5921210</t>
  </si>
  <si>
    <t>2014-10-21 09:22:37.933000000</t>
  </si>
  <si>
    <t>2014-10-22 15:49:45.707000000</t>
  </si>
  <si>
    <t xml:space="preserve">Inchiriere dispencere apa plata </t>
  </si>
  <si>
    <t>65110000-7</t>
  </si>
  <si>
    <t>DA5921172</t>
  </si>
  <si>
    <t>2014-10-21 09:18:48.957000000</t>
  </si>
  <si>
    <t>2014-10-22 15:49:19.107000000</t>
  </si>
  <si>
    <t xml:space="preserve">Apa minerala plata </t>
  </si>
  <si>
    <t>15981100-9</t>
  </si>
  <si>
    <t>DA5921269</t>
  </si>
  <si>
    <t>2014-10-21 09:28:14.570000000</t>
  </si>
  <si>
    <t>2014-10-22 15:50:10.120000000</t>
  </si>
  <si>
    <t xml:space="preserve">Servicii de igienizare </t>
  </si>
  <si>
    <t>90920000-2</t>
  </si>
  <si>
    <t>D.M.V. PROSAL S.R.L.</t>
  </si>
  <si>
    <t>B-dul Preciziei nr 13 C</t>
  </si>
  <si>
    <t>DA6101028</t>
  </si>
  <si>
    <t>2014-11-24 12:41:35.113000000</t>
  </si>
  <si>
    <t>2014-11-24 15:29:57.920000000</t>
  </si>
  <si>
    <t xml:space="preserve">Curatat Mecanizat Zapada </t>
  </si>
  <si>
    <t>90620000-9</t>
  </si>
  <si>
    <t>DA6101077</t>
  </si>
  <si>
    <t>2014-11-24 12:43:39.653000000</t>
  </si>
  <si>
    <t>2014-11-24 15:31:13.580000000</t>
  </si>
  <si>
    <t xml:space="preserve">Curatat si Incarcat Manual Zapada </t>
  </si>
  <si>
    <t>DA6101107</t>
  </si>
  <si>
    <t>2014-11-24 12:45:01.490000000</t>
  </si>
  <si>
    <t>2014-11-24 15:31:30.243000000</t>
  </si>
  <si>
    <t xml:space="preserve">Incarcat Mecanizat Zapada </t>
  </si>
  <si>
    <t>DA6101151</t>
  </si>
  <si>
    <t>2014-11-24 12:47:03.140000000</t>
  </si>
  <si>
    <t>2014-11-24 15:31:47.387000000</t>
  </si>
  <si>
    <t xml:space="preserve">Transportat si depozitat zapada </t>
  </si>
  <si>
    <t>DA6104472</t>
  </si>
  <si>
    <t>2014-11-24 15:35:58.473000000</t>
  </si>
  <si>
    <t>2014-11-25 08:40:18.723000000</t>
  </si>
  <si>
    <t>Imprastiere material antiderapant</t>
  </si>
  <si>
    <t>ROSSETA DEVELOPMENT S.R.L.</t>
  </si>
  <si>
    <t>Popesti-Leordeni</t>
  </si>
  <si>
    <t>str. Leordeni, nr. 32, Popesti Leordeni, Ilfov</t>
  </si>
  <si>
    <t>DA5940429</t>
  </si>
  <si>
    <t>2014-10-23 14:48:53.933000000</t>
  </si>
  <si>
    <t>2014-10-24 10:29:23.750000000</t>
  </si>
  <si>
    <t xml:space="preserve">Suport articole de birou Rond </t>
  </si>
  <si>
    <t>30199780-1</t>
  </si>
  <si>
    <t>DA5936851</t>
  </si>
  <si>
    <t>2014-10-23 11:16:53.183000000</t>
  </si>
  <si>
    <t>2014-10-24 09:22:09.113000000</t>
  </si>
  <si>
    <t>caiet mecanic 25 mm, 4 inele, diverse culori</t>
  </si>
  <si>
    <t>42964000-1</t>
  </si>
  <si>
    <t>DA5936649</t>
  </si>
  <si>
    <t>2014-10-23 11:03:54.050000000</t>
  </si>
  <si>
    <t>2014-10-24 10:05:34.813000000</t>
  </si>
  <si>
    <t xml:space="preserve"> mapa plastic cu capsa, diverse culori</t>
  </si>
  <si>
    <t>DA5936641</t>
  </si>
  <si>
    <t>2014-10-23 11:03:22.850000000</t>
  </si>
  <si>
    <t>2014-10-24 09:21:18.710000000</t>
  </si>
  <si>
    <t>caiet A4, 80 file, matematica</t>
  </si>
  <si>
    <t>DA5936591</t>
  </si>
  <si>
    <t>2014-10-23 11:00:20.983000000</t>
  </si>
  <si>
    <t>2014-10-24 09:20:51.910000000</t>
  </si>
  <si>
    <t xml:space="preserve">caiet A4, 80 file, mate+dictando </t>
  </si>
  <si>
    <t>DA5936586</t>
  </si>
  <si>
    <t>2014-10-23 11:00:01.080000000</t>
  </si>
  <si>
    <t>2014-10-24 09:20:37.510000000</t>
  </si>
  <si>
    <t xml:space="preserve">capsator birou tip cleste </t>
  </si>
  <si>
    <t>DA5936542</t>
  </si>
  <si>
    <t>2014-10-23 10:56:28.637000000</t>
  </si>
  <si>
    <t>2014-10-24 09:19:54.173000000</t>
  </si>
  <si>
    <t xml:space="preserve">calculator birou 16 digits </t>
  </si>
  <si>
    <t>DA5936541</t>
  </si>
  <si>
    <t>2014-10-23 10:56:27.497000000</t>
  </si>
  <si>
    <t>2014-10-24 09:19:36.360000000</t>
  </si>
  <si>
    <t xml:space="preserve">caiet cu spira Adress Book </t>
  </si>
  <si>
    <t>DA5936574</t>
  </si>
  <si>
    <t>2014-10-23 10:58:56.073000000</t>
  </si>
  <si>
    <t>2014-10-24 09:20:24.627000000</t>
  </si>
  <si>
    <t xml:space="preserve">capsator birou 30 file </t>
  </si>
  <si>
    <t>DA5936567</t>
  </si>
  <si>
    <t>2014-10-23 10:58:42.253000000</t>
  </si>
  <si>
    <t>2014-10-24 09:20:11.070000000</t>
  </si>
  <si>
    <t xml:space="preserve">caiet Project Book </t>
  </si>
  <si>
    <t>22819000-4</t>
  </si>
  <si>
    <t>DA5936767</t>
  </si>
  <si>
    <t>2014-10-23 11:11:36.890000000</t>
  </si>
  <si>
    <t>2014-10-24 09:21:52.033000000</t>
  </si>
  <si>
    <t>caiet mecanic 2 inele</t>
  </si>
  <si>
    <t>DA5936693</t>
  </si>
  <si>
    <t>2014-10-23 11:07:07.210000000</t>
  </si>
  <si>
    <t>2014-10-24 09:21:32.813000000</t>
  </si>
  <si>
    <t>capse 24/6</t>
  </si>
  <si>
    <t>DA5936392</t>
  </si>
  <si>
    <t>2014-10-23 10:46:00.733000000</t>
  </si>
  <si>
    <t>2014-10-24 09:17:31.153000000</t>
  </si>
  <si>
    <t>banda adeziva 12 mm x 10 m</t>
  </si>
  <si>
    <t>DA5936373</t>
  </si>
  <si>
    <t>2014-10-23 10:44:33.280000000</t>
  </si>
  <si>
    <t>2014-10-24 10:21:01.337000000</t>
  </si>
  <si>
    <t xml:space="preserve">Suport magnetic agrafe </t>
  </si>
  <si>
    <t>30197221-1</t>
  </si>
  <si>
    <t>DA5936360</t>
  </si>
  <si>
    <t>2014-10-23 10:43:23.733000000</t>
  </si>
  <si>
    <t>2014-10-24 09:17:12.573000000</t>
  </si>
  <si>
    <t xml:space="preserve">agrafe color </t>
  </si>
  <si>
    <t>DA5936323</t>
  </si>
  <si>
    <t>2014-10-23 10:40:48.077000000</t>
  </si>
  <si>
    <t>2014-10-24 09:16:31.357000000</t>
  </si>
  <si>
    <t xml:space="preserve">ace gamalie colorate </t>
  </si>
  <si>
    <t>DA5936346</t>
  </si>
  <si>
    <t>2014-10-23 10:42:17.153000000</t>
  </si>
  <si>
    <t>2014-10-24 09:16:55.630000000</t>
  </si>
  <si>
    <t xml:space="preserve">agrafe metal 50 mm </t>
  </si>
  <si>
    <t>DA5936513</t>
  </si>
  <si>
    <t>2014-10-23 10:54:12.743000000</t>
  </si>
  <si>
    <t>2014-10-24 09:19:06.140000000</t>
  </si>
  <si>
    <t>buretiera</t>
  </si>
  <si>
    <t>DA5936502</t>
  </si>
  <si>
    <t>2014-10-23 10:53:37.753000000</t>
  </si>
  <si>
    <t>2014-10-24 09:27:33.627000000</t>
  </si>
  <si>
    <t xml:space="preserve">dispenser banda adeziva </t>
  </si>
  <si>
    <t>DA5936528</t>
  </si>
  <si>
    <t>2014-10-23 10:55:20.277000000</t>
  </si>
  <si>
    <t>2014-10-24 09:19:22.270000000</t>
  </si>
  <si>
    <t xml:space="preserve">caiet cu inele si coperta </t>
  </si>
  <si>
    <t>DA5936525</t>
  </si>
  <si>
    <t>2014-10-23 10:55:10.060000000</t>
  </si>
  <si>
    <t>2014-10-24 09:40:09.547000000</t>
  </si>
  <si>
    <t xml:space="preserve">dispenser banda corectoare </t>
  </si>
  <si>
    <t>DA5936490</t>
  </si>
  <si>
    <t>2014-10-23 10:52:51.967000000</t>
  </si>
  <si>
    <t>2014-10-24 09:18:50.323000000</t>
  </si>
  <si>
    <t>bloc notes cu inele si coperti PP Heart Collectionft</t>
  </si>
  <si>
    <t>DA5936473</t>
  </si>
  <si>
    <t>2014-10-23 10:51:44.340000000</t>
  </si>
  <si>
    <t>2014-10-24 09:18:31.900000000</t>
  </si>
  <si>
    <t xml:space="preserve">banda dublu adeziva 50 mm x 50 m </t>
  </si>
  <si>
    <t>DA5936453</t>
  </si>
  <si>
    <t>2014-10-23 10:50:30.117000000</t>
  </si>
  <si>
    <t>2014-10-24 09:18:17.483000000</t>
  </si>
  <si>
    <t xml:space="preserve">Biblioraft </t>
  </si>
  <si>
    <t>DA5936451</t>
  </si>
  <si>
    <t>2014-10-23 10:50:10.397000000</t>
  </si>
  <si>
    <t>2014-10-24 09:18:03.100000000</t>
  </si>
  <si>
    <t xml:space="preserve">banda adeziva 25 mm x 66 m </t>
  </si>
  <si>
    <t>DA5936435</t>
  </si>
  <si>
    <t>2014-10-23 10:48:43.987000000</t>
  </si>
  <si>
    <t>2014-10-24 09:17:45.893000000</t>
  </si>
  <si>
    <t xml:space="preserve">banda adeziva 19 mm x 33 m </t>
  </si>
  <si>
    <t>DA5939275</t>
  </si>
  <si>
    <t>2014-10-23 13:49:52.490000000</t>
  </si>
  <si>
    <t>2014-10-24 10:28:40.617000000</t>
  </si>
  <si>
    <t xml:space="preserve">Memory stick 16GB </t>
  </si>
  <si>
    <t>72317000-0</t>
  </si>
  <si>
    <t>DA5939262</t>
  </si>
  <si>
    <t>2014-10-23 13:48:49.497000000</t>
  </si>
  <si>
    <t>2014-10-24 10:28:11.070000000</t>
  </si>
  <si>
    <t xml:space="preserve">Textmarker Lat diverse culori </t>
  </si>
  <si>
    <t>DA5939294</t>
  </si>
  <si>
    <t>2014-10-23 13:51:02.287000000</t>
  </si>
  <si>
    <t>2014-10-24 10:28:59.960000000</t>
  </si>
  <si>
    <t xml:space="preserve">File plastic protectie documente </t>
  </si>
  <si>
    <t>DA5939247</t>
  </si>
  <si>
    <t>2014-10-23 13:47:52.543000000</t>
  </si>
  <si>
    <t>2014-10-24 10:27:48.043000000</t>
  </si>
  <si>
    <t>DA5939240</t>
  </si>
  <si>
    <t>2014-10-23 13:47:07.833000000</t>
  </si>
  <si>
    <t>2014-10-24 10:21:35.423000000</t>
  </si>
  <si>
    <t xml:space="preserve">Suport documente vertical plastic A4 </t>
  </si>
  <si>
    <t>DA5939225</t>
  </si>
  <si>
    <t>2014-10-23 13:46:18.007000000</t>
  </si>
  <si>
    <t>2014-10-24 10:18:42.793000000</t>
  </si>
  <si>
    <t xml:space="preserve">Spray curatare monitor </t>
  </si>
  <si>
    <t>DA5939208</t>
  </si>
  <si>
    <t>2014-10-23 13:45:18.413000000</t>
  </si>
  <si>
    <t>2014-10-24 10:17:59.567000000</t>
  </si>
  <si>
    <t>Sfoara</t>
  </si>
  <si>
    <t>39540000-9</t>
  </si>
  <si>
    <t>DA5939187</t>
  </si>
  <si>
    <t>2014-10-23 13:44:08.977000000</t>
  </si>
  <si>
    <t>2014-10-24 10:17:40.350000000</t>
  </si>
  <si>
    <t xml:space="preserve">Servetele umede curatare monitor </t>
  </si>
  <si>
    <t>DA5938915</t>
  </si>
  <si>
    <t>2014-10-23 13:30:07.407000000</t>
  </si>
  <si>
    <t>2014-10-24 10:10:02.957000000</t>
  </si>
  <si>
    <t xml:space="preserve">plic C5 alb siliconic </t>
  </si>
  <si>
    <t>DA5938881</t>
  </si>
  <si>
    <t>2014-10-23 13:28:17.943000000</t>
  </si>
  <si>
    <t>2014-10-24 10:09:40.870000000</t>
  </si>
  <si>
    <t xml:space="preserve">Planseta de taiere </t>
  </si>
  <si>
    <t>DA5938900</t>
  </si>
  <si>
    <t>2014-10-23 13:29:13.883000000</t>
  </si>
  <si>
    <t>2014-10-24 10:09:52.803000000</t>
  </si>
  <si>
    <t xml:space="preserve">plic C4 maro siliconic </t>
  </si>
  <si>
    <t>DA5938984</t>
  </si>
  <si>
    <t>2014-10-23 13:33:50.343000000</t>
  </si>
  <si>
    <t>2014-10-24 10:10:40.067000000</t>
  </si>
  <si>
    <t xml:space="preserve">Plic cu burduf B4 50 mm </t>
  </si>
  <si>
    <t>DA5938951</t>
  </si>
  <si>
    <t>2014-10-23 13:31:43.907000000</t>
  </si>
  <si>
    <t>2014-10-24 10:10:14.017000000</t>
  </si>
  <si>
    <t xml:space="preserve">Plic C7 siliconic fara fereastra </t>
  </si>
  <si>
    <t>30199200-2</t>
  </si>
  <si>
    <t>DA5938967</t>
  </si>
  <si>
    <t>2014-10-23 13:32:44.417000000</t>
  </si>
  <si>
    <t>2014-10-24 10:10:25.560000000</t>
  </si>
  <si>
    <t xml:space="preserve">Plic cu burduf B4 30 mm </t>
  </si>
  <si>
    <t>DA5939002</t>
  </si>
  <si>
    <t>2014-10-23 13:34:36.020000000</t>
  </si>
  <si>
    <t>2014-10-24 10:11:09.203000000</t>
  </si>
  <si>
    <t xml:space="preserve">Plicuri pt corespundenta DL </t>
  </si>
  <si>
    <t>DA5939012</t>
  </si>
  <si>
    <t>2014-10-23 13:35:23.660000000</t>
  </si>
  <si>
    <t>2014-10-24 10:15:38.657000000</t>
  </si>
  <si>
    <t xml:space="preserve">radiera alba </t>
  </si>
  <si>
    <t>DA5939037</t>
  </si>
  <si>
    <t>2014-10-23 13:36:26.483000000</t>
  </si>
  <si>
    <t>2014-10-24 10:16:01.697000000</t>
  </si>
  <si>
    <t xml:space="preserve">Registru A4 100 file </t>
  </si>
  <si>
    <t>30196100-0</t>
  </si>
  <si>
    <t>DA5939059</t>
  </si>
  <si>
    <t>2014-10-23 13:37:31.813000000</t>
  </si>
  <si>
    <t>2014-10-24 10:16:14.460000000</t>
  </si>
  <si>
    <t xml:space="preserve">Rigle colorate 30 cm </t>
  </si>
  <si>
    <t>DA5939109</t>
  </si>
  <si>
    <t>2014-10-23 13:40:10.857000000</t>
  </si>
  <si>
    <t>2014-10-24 10:16:37.123000000</t>
  </si>
  <si>
    <t xml:space="preserve">Roller color </t>
  </si>
  <si>
    <t>DA5939093</t>
  </si>
  <si>
    <t>2014-10-23 13:39:16.817000000</t>
  </si>
  <si>
    <t>2014-10-24 10:16:26.160000000</t>
  </si>
  <si>
    <t xml:space="preserve">Roller cu cerneala diverse culori </t>
  </si>
  <si>
    <t>DA5939158</t>
  </si>
  <si>
    <t>2014-10-23 13:42:48.183000000</t>
  </si>
  <si>
    <t>2014-10-24 10:17:07.590000000</t>
  </si>
  <si>
    <t xml:space="preserve">Set tavi documente proset </t>
  </si>
  <si>
    <t>39261000-9</t>
  </si>
  <si>
    <t>DA5939138</t>
  </si>
  <si>
    <t>2014-10-23 13:41:47.843000000</t>
  </si>
  <si>
    <t>2014-10-24 10:16:52.647000000</t>
  </si>
  <si>
    <t xml:space="preserve">Separator carton color </t>
  </si>
  <si>
    <t>31214110-3</t>
  </si>
  <si>
    <t>DA5938752</t>
  </si>
  <si>
    <t>2014-10-23 13:19:48.623000000</t>
  </si>
  <si>
    <t>2014-10-24 10:07:39.647000000</t>
  </si>
  <si>
    <t xml:space="preserve">Permanent marker 3 mm </t>
  </si>
  <si>
    <t>DA5938759</t>
  </si>
  <si>
    <t>2014-10-23 13:20:29.330000000</t>
  </si>
  <si>
    <t>2014-10-24 10:08:13.903000000</t>
  </si>
  <si>
    <t xml:space="preserve">Permanent marker vf rotund mediu zeb </t>
  </si>
  <si>
    <t>DA5938745</t>
  </si>
  <si>
    <t>2014-10-23 13:19:03.377000000</t>
  </si>
  <si>
    <t>2014-10-24 10:07:27.493000000</t>
  </si>
  <si>
    <t xml:space="preserve">Permanent marker 1 mm </t>
  </si>
  <si>
    <t>DA5938728</t>
  </si>
  <si>
    <t>2014-10-23 13:17:47.837000000</t>
  </si>
  <si>
    <t>2014-10-24 10:07:12.957000000</t>
  </si>
  <si>
    <t xml:space="preserve">Marker diverse culori </t>
  </si>
  <si>
    <t>DA5938769</t>
  </si>
  <si>
    <t>2014-10-23 13:21:15.683000000</t>
  </si>
  <si>
    <t>2014-10-24 10:08:30.487000000</t>
  </si>
  <si>
    <t xml:space="preserve">patron cerneala Parker </t>
  </si>
  <si>
    <t>22600000-6</t>
  </si>
  <si>
    <t>DA5938784</t>
  </si>
  <si>
    <t>2014-10-23 13:22:12.237000000</t>
  </si>
  <si>
    <t>2014-10-24 10:08:44.497000000</t>
  </si>
  <si>
    <t xml:space="preserve">Perforator 40 coli </t>
  </si>
  <si>
    <t>DA5938792</t>
  </si>
  <si>
    <t>2014-10-23 13:22:53.770000000</t>
  </si>
  <si>
    <t>2014-10-24 10:08:57.117000000</t>
  </si>
  <si>
    <t xml:space="preserve">Perforator 4 perforatii </t>
  </si>
  <si>
    <t>DA5938807</t>
  </si>
  <si>
    <t>2014-10-23 13:24:24.023000000</t>
  </si>
  <si>
    <t>2014-10-24 10:09:07.910000000</t>
  </si>
  <si>
    <t xml:space="preserve">Pix corector </t>
  </si>
  <si>
    <t>DA5938869</t>
  </si>
  <si>
    <t>2014-10-23 13:27:33.347000000</t>
  </si>
  <si>
    <t>2014-10-24 10:09:28.563000000</t>
  </si>
  <si>
    <t xml:space="preserve">Pix unica folosinta Schneider fine negru </t>
  </si>
  <si>
    <t>DA5938850</t>
  </si>
  <si>
    <t>2014-10-23 13:26:51.307000000</t>
  </si>
  <si>
    <t>2014-10-24 10:09:17.737000000</t>
  </si>
  <si>
    <t>pix unica folosinta</t>
  </si>
  <si>
    <t>DA5938641</t>
  </si>
  <si>
    <t>2014-10-23 13:11:53.340000000</t>
  </si>
  <si>
    <t>2014-10-24 09:47:55.023000000</t>
  </si>
  <si>
    <t>Hartie copiator A3</t>
  </si>
  <si>
    <t>DA5938630</t>
  </si>
  <si>
    <t>2014-10-23 13:10:46.540000000</t>
  </si>
  <si>
    <t>2014-10-24 09:47:39.967000000</t>
  </si>
  <si>
    <t>Hartie copiator A4</t>
  </si>
  <si>
    <t>DA5938598</t>
  </si>
  <si>
    <t>2014-10-23 13:08:20.617000000</t>
  </si>
  <si>
    <t>2014-10-24 09:47:25.193000000</t>
  </si>
  <si>
    <t xml:space="preserve">folie stretch pt ambalare </t>
  </si>
  <si>
    <t>DA5938609</t>
  </si>
  <si>
    <t>2014-10-23 13:09:03.813000000</t>
  </si>
  <si>
    <t>2014-10-24 09:47:00.267000000</t>
  </si>
  <si>
    <t xml:space="preserve">folie protectie cu burduf </t>
  </si>
  <si>
    <t>DA5938583</t>
  </si>
  <si>
    <t>2014-10-23 13:07:00.667000000</t>
  </si>
  <si>
    <t>2014-10-24 09:46:20.190000000</t>
  </si>
  <si>
    <t>folie protectie cu margine color</t>
  </si>
  <si>
    <t>DA5938652</t>
  </si>
  <si>
    <t>2014-10-23 13:12:54.900000000</t>
  </si>
  <si>
    <t>2014-10-24 09:49:15.033000000</t>
  </si>
  <si>
    <t xml:space="preserve">indigo albastru </t>
  </si>
  <si>
    <t>30199110-4</t>
  </si>
  <si>
    <t>DA5938674</t>
  </si>
  <si>
    <t>2014-10-23 13:14:24.757000000</t>
  </si>
  <si>
    <t>2014-10-24 10:06:15.657000000</t>
  </si>
  <si>
    <t xml:space="preserve">index carton color A4, 1-31 </t>
  </si>
  <si>
    <t>DA5938701</t>
  </si>
  <si>
    <t>2014-10-23 13:16:11.287000000</t>
  </si>
  <si>
    <t>2014-10-24 10:06:46.700000000</t>
  </si>
  <si>
    <t xml:space="preserve">mapa Economy, diverse culori </t>
  </si>
  <si>
    <t>DA5938688</t>
  </si>
  <si>
    <t>2014-10-23 13:15:16.970000000</t>
  </si>
  <si>
    <t>2014-10-24 10:06:32.880000000</t>
  </si>
  <si>
    <t xml:space="preserve">lipici solid </t>
  </si>
  <si>
    <t>DA5938711</t>
  </si>
  <si>
    <t>2014-10-23 13:16:50.960000000</t>
  </si>
  <si>
    <t>2014-10-24 10:06:59.197000000</t>
  </si>
  <si>
    <t xml:space="preserve">Mapa pentru semnaturi </t>
  </si>
  <si>
    <t>DA5938338</t>
  </si>
  <si>
    <t>2014-10-23 12:50:51.917000000</t>
  </si>
  <si>
    <t>2014-10-24 09:41:35.363000000</t>
  </si>
  <si>
    <t xml:space="preserve">dosar plastic multiperforatii </t>
  </si>
  <si>
    <t>DA5938319</t>
  </si>
  <si>
    <t>2014-10-23 12:49:34.133000000</t>
  </si>
  <si>
    <t>2014-10-24 09:41:24.427000000</t>
  </si>
  <si>
    <t xml:space="preserve">dosar plastic cu clema pivotanta </t>
  </si>
  <si>
    <t>DA5938295</t>
  </si>
  <si>
    <t>2014-10-23 12:48:11.220000000</t>
  </si>
  <si>
    <t>2014-10-24 09:41:10.167000000</t>
  </si>
  <si>
    <t xml:space="preserve">dosar carton plic, color </t>
  </si>
  <si>
    <t>DA5938387</t>
  </si>
  <si>
    <t>2014-10-23 12:54:15.200000000</t>
  </si>
  <si>
    <t>2014-10-24 09:41:48.903000000</t>
  </si>
  <si>
    <t xml:space="preserve">elastice bani </t>
  </si>
  <si>
    <t>44425100-6</t>
  </si>
  <si>
    <t>DA5938377</t>
  </si>
  <si>
    <t>2014-10-23 12:53:26.013000000</t>
  </si>
  <si>
    <t>2014-10-24 10:06:02.833000000</t>
  </si>
  <si>
    <t xml:space="preserve">mapa plastic cu elastic </t>
  </si>
  <si>
    <t>DA5938362</t>
  </si>
  <si>
    <t>2014-10-23 12:52:33.940000000</t>
  </si>
  <si>
    <t>2014-10-24 10:05:47.980000000</t>
  </si>
  <si>
    <t xml:space="preserve">mapa din carton plastifiat cu elastic </t>
  </si>
  <si>
    <t>DA5938488</t>
  </si>
  <si>
    <t>2014-10-23 13:00:41.693000000</t>
  </si>
  <si>
    <t>2014-10-24 09:41:59.823000000</t>
  </si>
  <si>
    <t xml:space="preserve">etichete autocolante pt imprimanta, div dimensiuni </t>
  </si>
  <si>
    <t>DA5938527</t>
  </si>
  <si>
    <t>2014-10-23 13:03:29.067000000</t>
  </si>
  <si>
    <t>2014-10-24 09:42:36.780000000</t>
  </si>
  <si>
    <t xml:space="preserve">film index Strip Kores </t>
  </si>
  <si>
    <t>DA5938515</t>
  </si>
  <si>
    <t>2014-10-23 13:02:38.663000000</t>
  </si>
  <si>
    <t>2014-10-24 09:42:23.113000000</t>
  </si>
  <si>
    <t xml:space="preserve">etichete biblioraft 158x28 mm </t>
  </si>
  <si>
    <t>30199760-5</t>
  </si>
  <si>
    <t>DA5938500</t>
  </si>
  <si>
    <t>2014-10-23 13:01:42.377000000</t>
  </si>
  <si>
    <t>2014-10-24 09:42:10.727000000</t>
  </si>
  <si>
    <t xml:space="preserve">etichete biblioraft </t>
  </si>
  <si>
    <t>DA5938560</t>
  </si>
  <si>
    <t>2014-10-23 13:05:18.597000000</t>
  </si>
  <si>
    <t>2014-10-24 09:43:11.380000000</t>
  </si>
  <si>
    <t xml:space="preserve">foarfeca birou 17 cm </t>
  </si>
  <si>
    <t>39241200-5</t>
  </si>
  <si>
    <t>DA5938571</t>
  </si>
  <si>
    <t>2014-10-23 13:06:02.667000000</t>
  </si>
  <si>
    <t>2014-10-24 09:43:48.947000000</t>
  </si>
  <si>
    <t xml:space="preserve">Foarfeca birou 21,5 cm </t>
  </si>
  <si>
    <t>DA5938544</t>
  </si>
  <si>
    <t>2014-10-23 13:04:19.940000000</t>
  </si>
  <si>
    <t>2014-10-24 09:42:59.183000000</t>
  </si>
  <si>
    <t xml:space="preserve">fluid corector cu pensula </t>
  </si>
  <si>
    <t>DA5937902</t>
  </si>
  <si>
    <t>2014-10-23 12:22:30.587000000</t>
  </si>
  <si>
    <t>2014-10-24 09:22:54.510000000</t>
  </si>
  <si>
    <t xml:space="preserve">cd marker </t>
  </si>
  <si>
    <t>DA5937914</t>
  </si>
  <si>
    <t>2014-10-23 12:23:23.343000000</t>
  </si>
  <si>
    <t>2014-10-24 09:23:08.927000000</t>
  </si>
  <si>
    <t xml:space="preserve">cd marker 2 capete </t>
  </si>
  <si>
    <t>DA5937884</t>
  </si>
  <si>
    <t>2014-10-23 12:21:16.953000000</t>
  </si>
  <si>
    <t>2014-10-24 09:22:25.447000000</t>
  </si>
  <si>
    <t>CD cu carcasa slim</t>
  </si>
  <si>
    <t>30234300-1</t>
  </si>
  <si>
    <t>DA5937961</t>
  </si>
  <si>
    <t>2014-10-23 12:27:11.183000000</t>
  </si>
  <si>
    <t>2014-10-24 09:23:56.053000000</t>
  </si>
  <si>
    <t xml:space="preserve">clip metalic 32 mm </t>
  </si>
  <si>
    <t>DA5937977</t>
  </si>
  <si>
    <t>2014-10-23 12:28:10.403000000</t>
  </si>
  <si>
    <t>2014-10-24 09:24:08.410000000</t>
  </si>
  <si>
    <t xml:space="preserve">clip metalic 41 mm </t>
  </si>
  <si>
    <t>DA5937947</t>
  </si>
  <si>
    <t>2014-10-23 12:25:53.107000000</t>
  </si>
  <si>
    <t>2014-10-24 09:23:39.330000000</t>
  </si>
  <si>
    <t xml:space="preserve">clip metalic 25 mm </t>
  </si>
  <si>
    <t>DA5937933</t>
  </si>
  <si>
    <t>2014-10-23 12:24:43.810000000</t>
  </si>
  <si>
    <t>2014-10-24 09:23:23.840000000</t>
  </si>
  <si>
    <t xml:space="preserve">clip metalic 19 mm </t>
  </si>
  <si>
    <t>DA5938145</t>
  </si>
  <si>
    <t>2014-10-23 12:39:25.980000000</t>
  </si>
  <si>
    <t>2014-10-24 09:26:35.720000000</t>
  </si>
  <si>
    <t xml:space="preserve">cutter mare </t>
  </si>
  <si>
    <t>39241000-3</t>
  </si>
  <si>
    <t>DA5938161</t>
  </si>
  <si>
    <t>2014-10-23 12:40:22.610000000</t>
  </si>
  <si>
    <t>2014-10-24 10:15:25.960000000</t>
  </si>
  <si>
    <t xml:space="preserve">Rezerva cutter metalic </t>
  </si>
  <si>
    <t>DA5938190</t>
  </si>
  <si>
    <t>2014-10-23 12:42:15.320000000</t>
  </si>
  <si>
    <t>2014-10-24 09:27:17.560000000</t>
  </si>
  <si>
    <t xml:space="preserve">decapsator 240 coli </t>
  </si>
  <si>
    <t>DA5938175</t>
  </si>
  <si>
    <t>2014-10-23 12:41:18.957000000</t>
  </si>
  <si>
    <t>2014-10-24 09:26:49.980000000</t>
  </si>
  <si>
    <t xml:space="preserve">decapsator jd 8001 </t>
  </si>
  <si>
    <t>DA5938211</t>
  </si>
  <si>
    <t>2014-10-23 12:43:49.387000000</t>
  </si>
  <si>
    <t>2014-10-24 09:40:25.287000000</t>
  </si>
  <si>
    <t xml:space="preserve">dosar carton A4, cu sina, color </t>
  </si>
  <si>
    <t>DA5938245</t>
  </si>
  <si>
    <t>2014-10-23 12:45:45.047000000</t>
  </si>
  <si>
    <t>2014-10-24 09:40:40.200000000</t>
  </si>
  <si>
    <t xml:space="preserve">dosar carton incopciat 1/2, color </t>
  </si>
  <si>
    <t>DA5938265</t>
  </si>
  <si>
    <t>2014-10-23 12:46:57.383000000</t>
  </si>
  <si>
    <t>2014-10-24 09:40:55.410000000</t>
  </si>
  <si>
    <t xml:space="preserve">dosar carton incopciat 1/1, color </t>
  </si>
  <si>
    <t>DA5938100</t>
  </si>
  <si>
    <t>2014-10-23 12:36:34.347000000</t>
  </si>
  <si>
    <t>2014-10-24 09:25:26.737000000</t>
  </si>
  <si>
    <t>cub notite hartie alba</t>
  </si>
  <si>
    <t>DA5938114</t>
  </si>
  <si>
    <t>2014-10-23 12:37:30.197000000</t>
  </si>
  <si>
    <t>2014-10-24 09:26:06.547000000</t>
  </si>
  <si>
    <t xml:space="preserve">cub notes adeziv </t>
  </si>
  <si>
    <t>DA5938130</t>
  </si>
  <si>
    <t>2014-10-23 12:38:23.220000000</t>
  </si>
  <si>
    <t>2014-10-24 10:21:17.640000000</t>
  </si>
  <si>
    <t xml:space="preserve">Suport cub hartie </t>
  </si>
  <si>
    <t>DA5938082</t>
  </si>
  <si>
    <t>2014-10-23 12:35:36.643000000</t>
  </si>
  <si>
    <t>2014-10-24 09:25:09.717000000</t>
  </si>
  <si>
    <t xml:space="preserve">cub notite hartie color </t>
  </si>
  <si>
    <t>DA5937996</t>
  </si>
  <si>
    <t>2014-10-23 12:29:12.227000000</t>
  </si>
  <si>
    <t>2014-10-24 09:24:23.417000000</t>
  </si>
  <si>
    <t xml:space="preserve">clip metalic 51 mm </t>
  </si>
  <si>
    <t>DA5938017</t>
  </si>
  <si>
    <t>2014-10-23 12:30:51.723000000</t>
  </si>
  <si>
    <t>2014-10-24 09:24:38.500000000</t>
  </si>
  <si>
    <t>clipboard  A4</t>
  </si>
  <si>
    <t>DA5938059</t>
  </si>
  <si>
    <t>2014-10-23 12:34:24.070000000</t>
  </si>
  <si>
    <t>2014-10-24 10:15:15.057000000</t>
  </si>
  <si>
    <t xml:space="preserve">Rezerve creion mecanic </t>
  </si>
  <si>
    <t>DA5938039</t>
  </si>
  <si>
    <t>2014-10-23 12:32:35.447000000</t>
  </si>
  <si>
    <t>2014-10-24 09:24:52.620000000</t>
  </si>
  <si>
    <t xml:space="preserve"> creion mecanic 0,5</t>
  </si>
  <si>
    <t>DMT SOLUTII INTEGRATE S.R.L.</t>
  </si>
  <si>
    <t>Str. Negustori nr. 7, Corp B</t>
  </si>
  <si>
    <t>DA6032214</t>
  </si>
  <si>
    <t>2014-11-11 12:06:25.263000000</t>
  </si>
  <si>
    <t>2014-11-12 10:40:28.057000000</t>
  </si>
  <si>
    <t>Analiza de risc conform H.G. 301/2012</t>
  </si>
  <si>
    <t>71317000-3</t>
  </si>
  <si>
    <t>DA6032180</t>
  </si>
  <si>
    <t>2014-11-11 12:04:56.810000000</t>
  </si>
  <si>
    <t>2014-11-12 10:40:04.797000000</t>
  </si>
  <si>
    <t>79710000-4</t>
  </si>
  <si>
    <t>DA6152443</t>
  </si>
  <si>
    <t>2014-12-03 11:52:13.170000000</t>
  </si>
  <si>
    <t>2014-12-04 10:27:28.677000000</t>
  </si>
  <si>
    <t>Flyere-creatie, tiparire si distributie</t>
  </si>
  <si>
    <t>85322000-2</t>
  </si>
  <si>
    <t>DA6152580</t>
  </si>
  <si>
    <t>2014-12-03 11:56:41.913000000</t>
  </si>
  <si>
    <t>2014-12-04 10:27:49.207000000</t>
  </si>
  <si>
    <t xml:space="preserve">Scriere articole/texte </t>
  </si>
  <si>
    <t>DA6152680</t>
  </si>
  <si>
    <t>2014-12-03 12:00:47.613000000</t>
  </si>
  <si>
    <t>2014-12-04 10:28:04.183000000</t>
  </si>
  <si>
    <t xml:space="preserve">Editare clipuri video </t>
  </si>
  <si>
    <t>DA6097141</t>
  </si>
  <si>
    <t>2014-11-24 08:22:28.653000000</t>
  </si>
  <si>
    <t>2014-11-24 13:43:28.377000000</t>
  </si>
  <si>
    <t>DA6097128</t>
  </si>
  <si>
    <t>2014-11-24 08:20:24.803000000</t>
  </si>
  <si>
    <t>2014-11-24 13:43:15.100000000</t>
  </si>
  <si>
    <t>ASCUTITOARE METALICA SIMPLA</t>
  </si>
  <si>
    <t>30192133-2</t>
  </si>
  <si>
    <t>DA6097145</t>
  </si>
  <si>
    <t>2014-11-24 08:23:30.540000000</t>
  </si>
  <si>
    <t>2014-11-24 13:43:34.443000000</t>
  </si>
  <si>
    <t>TEXTMARKER LAT KORES</t>
  </si>
  <si>
    <t>DA6097133</t>
  </si>
  <si>
    <t>2014-11-24 08:21:31.947000000</t>
  </si>
  <si>
    <t>2014-11-24 13:43:21.123000000</t>
  </si>
  <si>
    <t>GUMA DE STERS ALBA</t>
  </si>
  <si>
    <t>DA6097150</t>
  </si>
  <si>
    <t>2014-11-24 08:26:02.270000000</t>
  </si>
  <si>
    <t>2014-11-24 13:43:42.337000000</t>
  </si>
  <si>
    <t>DA6097157</t>
  </si>
  <si>
    <t>2014-11-24 08:27:19.210000000</t>
  </si>
  <si>
    <t>2014-11-24 13:45:48.997000000</t>
  </si>
  <si>
    <t>STICK NOTES 75X75MM DESIGN BY T</t>
  </si>
  <si>
    <t>DA6097159</t>
  </si>
  <si>
    <t>2014-11-24 08:28:15.370000000</t>
  </si>
  <si>
    <t>2014-11-24 13:45:57.843000000</t>
  </si>
  <si>
    <t>PERMANENT MARKER VF ROTUND KORES, VF 3MM</t>
  </si>
  <si>
    <t>DA6097169</t>
  </si>
  <si>
    <t>2014-11-24 08:29:11.780000000</t>
  </si>
  <si>
    <t>2014-11-24 13:46:03.897000000</t>
  </si>
  <si>
    <t>CAIET A5 48FILE BASIC PIGNA</t>
  </si>
  <si>
    <t>30192700-8</t>
  </si>
  <si>
    <t>DA6097034</t>
  </si>
  <si>
    <t>2014-11-24 07:38:47.100000000</t>
  </si>
  <si>
    <t>2014-11-24 13:38:59.693000000</t>
  </si>
  <si>
    <t>PIX UNICA FOLOSINTA DESIGN BY T</t>
  </si>
  <si>
    <t>DA6097024</t>
  </si>
  <si>
    <t>2014-11-24 07:31:57.797000000</t>
  </si>
  <si>
    <t>2014-11-24 13:38:33.123000000</t>
  </si>
  <si>
    <t>HARTIE COPIATOR A4</t>
  </si>
  <si>
    <t>DA6097026</t>
  </si>
  <si>
    <t>2014-11-24 07:35:53.937000000</t>
  </si>
  <si>
    <t>2014-11-24 13:38:41.987000000</t>
  </si>
  <si>
    <t>PIX CU MECANISM SI GRIP KORES K6 0,5 MM</t>
  </si>
  <si>
    <t>DA6097019</t>
  </si>
  <si>
    <t>2014-11-24 07:27:40.437000000</t>
  </si>
  <si>
    <t>2014-11-24 13:38:22.330000000</t>
  </si>
  <si>
    <t>TONER C-EXV 14</t>
  </si>
  <si>
    <t>DA6097011</t>
  </si>
  <si>
    <t>2014-11-24 07:16:09.813000000</t>
  </si>
  <si>
    <t>2014-11-24 13:37:45.013000000</t>
  </si>
  <si>
    <t>DA6097012</t>
  </si>
  <si>
    <t>2014-11-24 07:18:10.153000000</t>
  </si>
  <si>
    <t>2014-11-24 13:37:54.670000000</t>
  </si>
  <si>
    <t>DA6097014</t>
  </si>
  <si>
    <t>2014-11-24 07:22:41.100000000</t>
  </si>
  <si>
    <t>2014-11-24 13:38:04.513000000</t>
  </si>
  <si>
    <t xml:space="preserve"> TONER HP CB 541/542/543</t>
  </si>
  <si>
    <t>DA6097015</t>
  </si>
  <si>
    <t>2014-11-24 07:25:03.297000000</t>
  </si>
  <si>
    <t>2014-11-24 13:38:12.703000000</t>
  </si>
  <si>
    <t>DA6097006</t>
  </si>
  <si>
    <t>2014-11-24 07:08:45.830000000</t>
  </si>
  <si>
    <t>2014-11-24 13:36:50.863000000</t>
  </si>
  <si>
    <t>DA6097007</t>
  </si>
  <si>
    <t>2014-11-24 07:10:22.020000000</t>
  </si>
  <si>
    <t>2014-11-24 13:36:58.633000000</t>
  </si>
  <si>
    <t xml:space="preserve"> TONER CANON 728 BLACK</t>
  </si>
  <si>
    <t>DA6097008</t>
  </si>
  <si>
    <t>2014-11-24 07:12:43.513000000</t>
  </si>
  <si>
    <t>2014-11-24 13:37:06.730000000</t>
  </si>
  <si>
    <t>DA6097009</t>
  </si>
  <si>
    <t>2014-11-24 07:14:38.410000000</t>
  </si>
  <si>
    <t>2014-11-24 13:37:17.883000000</t>
  </si>
  <si>
    <t>DA6097094</t>
  </si>
  <si>
    <t>2014-11-24 08:10:04.737000000</t>
  </si>
  <si>
    <t>2014-11-24 13:41:38.923000000</t>
  </si>
  <si>
    <t>MINA CREION MEC. 0,7 /05HB DBT DESIGN BY T</t>
  </si>
  <si>
    <t>DA6097090</t>
  </si>
  <si>
    <t>2014-11-24 08:08:36.550000000</t>
  </si>
  <si>
    <t>2014-11-24 13:41:29.423000000</t>
  </si>
  <si>
    <t>DA6097098</t>
  </si>
  <si>
    <t>2014-11-24 08:11:34.410000000</t>
  </si>
  <si>
    <t>2014-11-24 13:41:48.363000000</t>
  </si>
  <si>
    <t>DOSAR PLASTIC CU SINA SI GAURI</t>
  </si>
  <si>
    <t>DA6097104</t>
  </si>
  <si>
    <t>2014-11-24 08:12:31.193000000</t>
  </si>
  <si>
    <t>2014-11-24 13:41:58.813000000</t>
  </si>
  <si>
    <t>DOSAR CARTON ALB INCOPCIAT 1/1 DESIGN BY T</t>
  </si>
  <si>
    <t>DA6097106</t>
  </si>
  <si>
    <t>2014-11-24 08:13:38.400000000</t>
  </si>
  <si>
    <t>2014-11-24 13:42:24.507000000</t>
  </si>
  <si>
    <t>PERFORATOR 63COLI PIGNA WORKING UP</t>
  </si>
  <si>
    <t>DA6097115</t>
  </si>
  <si>
    <t>2014-11-24 08:16:30.893000000</t>
  </si>
  <si>
    <t>2014-11-24 13:42:52.963000000</t>
  </si>
  <si>
    <t>CAPSATOR MARE METALIC 50 COLI 24/6</t>
  </si>
  <si>
    <t>DA6097112</t>
  </si>
  <si>
    <t>2014-11-24 08:15:34.730000000</t>
  </si>
  <si>
    <t>2014-11-24 13:42:38.110000000</t>
  </si>
  <si>
    <t>CAIET A4 48 FILE BASIC PIGNA</t>
  </si>
  <si>
    <t>DA6097109</t>
  </si>
  <si>
    <t>2014-11-24 08:14:39.427000000</t>
  </si>
  <si>
    <t>2014-11-24 13:42:31.683000000</t>
  </si>
  <si>
    <t>BANDA ADEZIVA TRANSPARENTA 19X33 DBT</t>
  </si>
  <si>
    <t>DA6097119</t>
  </si>
  <si>
    <t>2014-11-24 08:17:29.097000000</t>
  </si>
  <si>
    <t>2014-11-24 13:43:00.187000000</t>
  </si>
  <si>
    <t>DA6097123</t>
  </si>
  <si>
    <t>2014-11-24 08:18:44.977000000</t>
  </si>
  <si>
    <t>2014-11-24 13:43:07.893000000</t>
  </si>
  <si>
    <t>CALCULATOR BIROU 12 DIG. 6045 T2000</t>
  </si>
  <si>
    <t>DA6097061</t>
  </si>
  <si>
    <t>2014-11-24 07:47:53.097000000</t>
  </si>
  <si>
    <t>2014-11-24 13:39:16.853000000</t>
  </si>
  <si>
    <t>PIX CU GEL DESIGN BY T 0,5MM</t>
  </si>
  <si>
    <t>DA6097053</t>
  </si>
  <si>
    <t>2014-11-24 07:44:10.993000000</t>
  </si>
  <si>
    <t>2014-11-24 13:39:08.833000000</t>
  </si>
  <si>
    <t>DA6097067</t>
  </si>
  <si>
    <t>2014-11-24 07:53:15.413000000</t>
  </si>
  <si>
    <t>2014-11-24 13:39:38.380000000</t>
  </si>
  <si>
    <t>REZERVA CUB COLOR 9X9 TOP BIROTICA</t>
  </si>
  <si>
    <t>DA6097070</t>
  </si>
  <si>
    <t>2014-11-24 07:55:04.023000000</t>
  </si>
  <si>
    <t>2014-11-24 13:39:51.453000000</t>
  </si>
  <si>
    <t>INDIGO MANUAL KORES 100/CUT.</t>
  </si>
  <si>
    <t>DA6097063</t>
  </si>
  <si>
    <t>2014-11-24 07:50:53.093000000</t>
  </si>
  <si>
    <t>2014-11-24 13:39:30.923000000</t>
  </si>
  <si>
    <t xml:space="preserve"> REGISTRU A4 200 FILE</t>
  </si>
  <si>
    <t>DA6097085</t>
  </si>
  <si>
    <t>2014-11-24 08:05:53.650000000</t>
  </si>
  <si>
    <t>2014-11-24 13:41:02.827000000</t>
  </si>
  <si>
    <t>CREION MECANIC 0,7MM BIC</t>
  </si>
  <si>
    <t>DA6097086</t>
  </si>
  <si>
    <t>2014-11-24 08:07:11.620000000</t>
  </si>
  <si>
    <t>2014-11-24 13:41:17.193000000</t>
  </si>
  <si>
    <t>CREION MECANIC 0,5MM</t>
  </si>
  <si>
    <t>30192131-8</t>
  </si>
  <si>
    <t>DA6097081</t>
  </si>
  <si>
    <t>2014-11-24 08:01:58.400000000</t>
  </si>
  <si>
    <t>2014-11-24 13:40:35.570000000</t>
  </si>
  <si>
    <t>CLIPBOARD DUBLU WORKING-UP</t>
  </si>
  <si>
    <t>DA6097082</t>
  </si>
  <si>
    <t>2014-11-24 08:03:24.077000000</t>
  </si>
  <si>
    <t>2014-11-24 13:40:48.770000000</t>
  </si>
  <si>
    <t xml:space="preserve"> BIBLIORAFT ECONOMY 7CM TOP BIROTICA</t>
  </si>
  <si>
    <t>DA6097083</t>
  </si>
  <si>
    <t>2014-11-24 08:04:35.463000000</t>
  </si>
  <si>
    <t>2014-11-24 13:40:54.307000000</t>
  </si>
  <si>
    <t>CAPSE 24/6,1000BUC/CUT</t>
  </si>
  <si>
    <t>DA6097072</t>
  </si>
  <si>
    <t>2014-11-24 07:57:05.580000000</t>
  </si>
  <si>
    <t>2014-11-24 13:39:59.020000000</t>
  </si>
  <si>
    <t>DA6097074</t>
  </si>
  <si>
    <t>2014-11-24 07:58:25.237000000</t>
  </si>
  <si>
    <t>2014-11-24 13:40:08.473000000</t>
  </si>
  <si>
    <t>REGISTRU A4 100 FILE</t>
  </si>
  <si>
    <t>DA6097076</t>
  </si>
  <si>
    <t>2014-11-24 07:59:30.150000000</t>
  </si>
  <si>
    <t>2014-11-24 13:40:16.507000000</t>
  </si>
  <si>
    <t>FOARFECA 18CM DBT</t>
  </si>
  <si>
    <t>DA6097078</t>
  </si>
  <si>
    <t>2014-11-24 08:00:45.640000000</t>
  </si>
  <si>
    <t>2014-11-24 13:40:25.913000000</t>
  </si>
  <si>
    <t>MAPA PLASTIC CU ELASTIC A4 T2000</t>
  </si>
  <si>
    <t>DA5994691</t>
  </si>
  <si>
    <t>2014-11-04 07:44:34.837000000</t>
  </si>
  <si>
    <t>2014-11-04 11:47:57.420000000</t>
  </si>
  <si>
    <t>Cartus toner Samsung ML1610</t>
  </si>
  <si>
    <t>DA5994699</t>
  </si>
  <si>
    <t>2014-11-04 07:46:42.930000000</t>
  </si>
  <si>
    <t>2014-11-04 11:48:16.233000000</t>
  </si>
  <si>
    <t>DA5994686</t>
  </si>
  <si>
    <t>2014-11-04 07:43:35.400000000</t>
  </si>
  <si>
    <t>2014-11-04 11:47:49.417000000</t>
  </si>
  <si>
    <t>Cartus toner C/M/Y CB 541,542,543</t>
  </si>
  <si>
    <t>DA5994696</t>
  </si>
  <si>
    <t>2014-11-04 07:45:40.967000000</t>
  </si>
  <si>
    <t>2014-11-04 11:48:06.217000000</t>
  </si>
  <si>
    <t>DA5994658</t>
  </si>
  <si>
    <t>2014-11-04 07:30:29.540000000</t>
  </si>
  <si>
    <t>2014-11-04 11:47:01.773000000</t>
  </si>
  <si>
    <t>Cartus toner HP 2612A</t>
  </si>
  <si>
    <t>DA5994654</t>
  </si>
  <si>
    <t>2014-11-04 07:27:57.443000000</t>
  </si>
  <si>
    <t>2014-11-04 11:46:43.160000000</t>
  </si>
  <si>
    <t>Cartus toner Canon EP701 black</t>
  </si>
  <si>
    <t>DA5994652</t>
  </si>
  <si>
    <t>2014-11-04 07:26:28.510000000</t>
  </si>
  <si>
    <t>2014-11-04 11:46:33.457000000</t>
  </si>
  <si>
    <t>Cartus toner Canon C-EXV 14</t>
  </si>
  <si>
    <t>DA5994647</t>
  </si>
  <si>
    <t>2014-11-04 07:21:43.023000000</t>
  </si>
  <si>
    <t>2014-11-04 11:46:10.620000000</t>
  </si>
  <si>
    <t xml:space="preserve"> TONER SAMSUNG MLT 1052S</t>
  </si>
  <si>
    <t>DA5994649</t>
  </si>
  <si>
    <t>2014-11-04 07:24:22.657000000</t>
  </si>
  <si>
    <t>2014-11-04 11:46:24.050000000</t>
  </si>
  <si>
    <t xml:space="preserve"> Toner Canon 728 black</t>
  </si>
  <si>
    <t>DA5994664</t>
  </si>
  <si>
    <t>2014-11-04 07:35:14.227000000</t>
  </si>
  <si>
    <t>2014-11-04 11:47:11.163000000</t>
  </si>
  <si>
    <t>DA5994665</t>
  </si>
  <si>
    <t>2014-11-04 07:36:40.137000000</t>
  </si>
  <si>
    <t>2014-11-04 11:47:21.820000000</t>
  </si>
  <si>
    <t>Toner HP CB 540</t>
  </si>
  <si>
    <t>DA5994669</t>
  </si>
  <si>
    <t>2014-11-04 07:38:37.170000000</t>
  </si>
  <si>
    <t>2014-11-04 11:47:32.583000000</t>
  </si>
  <si>
    <t>DA5867627</t>
  </si>
  <si>
    <t>2014-10-08 09:33:53.137000000</t>
  </si>
  <si>
    <t>2014-10-08 14:40:41.293000000</t>
  </si>
  <si>
    <t>DA5867613</t>
  </si>
  <si>
    <t>2014-10-08 14:40:33.600000000</t>
  </si>
  <si>
    <t>DA5867537</t>
  </si>
  <si>
    <t>2014-10-08 09:26:09.293000000</t>
  </si>
  <si>
    <t>2014-10-08 14:39:56.877000000</t>
  </si>
  <si>
    <t>DA5867519</t>
  </si>
  <si>
    <t>2014-10-08 09:24:47.780000000</t>
  </si>
  <si>
    <t>2014-10-08 14:39:46.473000000</t>
  </si>
  <si>
    <t>DA5867506</t>
  </si>
  <si>
    <t>2014-10-08 09:23:46.737000000</t>
  </si>
  <si>
    <t>2014-10-08 14:39:40.420000000</t>
  </si>
  <si>
    <t>Banda adeziva, transparenta, role cu dimensiuni 48 mm x 66 m</t>
  </si>
  <si>
    <t>DA5867480</t>
  </si>
  <si>
    <t>2014-10-08 09:21:44.883000000</t>
  </si>
  <si>
    <t>2014-10-08 14:39:34.227000000</t>
  </si>
  <si>
    <t>DA5867467</t>
  </si>
  <si>
    <t>2014-10-08 09:20:43.277000000</t>
  </si>
  <si>
    <t>2014-10-08 14:39:27.283000000</t>
  </si>
  <si>
    <t>DA5867548</t>
  </si>
  <si>
    <t>2014-10-08 09:27:16.763000000</t>
  </si>
  <si>
    <t>2014-10-08 14:40:04.273000000</t>
  </si>
  <si>
    <t>DA5867563</t>
  </si>
  <si>
    <t>2014-10-08 09:28:26.153000000</t>
  </si>
  <si>
    <t>2014-10-08 14:40:11.277000000</t>
  </si>
  <si>
    <t>DA5867597</t>
  </si>
  <si>
    <t>2014-10-08 09:31:01.800000000</t>
  </si>
  <si>
    <t>2014-10-08 14:40:26.177000000</t>
  </si>
  <si>
    <t>DA5867580</t>
  </si>
  <si>
    <t>2014-10-08 09:29:45.903000000</t>
  </si>
  <si>
    <t>2014-10-08 14:40:18.453000000</t>
  </si>
  <si>
    <t>DA5867426</t>
  </si>
  <si>
    <t>2014-10-08 09:18:10.707000000</t>
  </si>
  <si>
    <t>2014-10-08 14:39:12.120000000</t>
  </si>
  <si>
    <t>DA5867453</t>
  </si>
  <si>
    <t>2014-10-08 09:19:27.600000000</t>
  </si>
  <si>
    <t>2014-10-08 14:39:19.437000000</t>
  </si>
  <si>
    <t>DA5867411</t>
  </si>
  <si>
    <t>2014-10-08 09:16:59.943000000</t>
  </si>
  <si>
    <t>2014-10-08 14:39:05.567000000</t>
  </si>
  <si>
    <t>PIX UNICA FOLOSINTA WORKING-UP PIGNA:mina ROSU</t>
  </si>
  <si>
    <t>DA5867373</t>
  </si>
  <si>
    <t>2014-10-08 14:38:58.983000000</t>
  </si>
  <si>
    <t>DA5867308</t>
  </si>
  <si>
    <t>2014-10-08 09:09:05.913000000</t>
  </si>
  <si>
    <t>2014-10-08 14:38:30.343000000</t>
  </si>
  <si>
    <t>DA5867315</t>
  </si>
  <si>
    <t>2014-10-08 09:10:07.783000000</t>
  </si>
  <si>
    <t>2014-10-08 14:38:38.500000000</t>
  </si>
  <si>
    <t>DA5867296</t>
  </si>
  <si>
    <t>2014-10-08 09:07:53.090000000</t>
  </si>
  <si>
    <t>2014-10-08 14:38:22.683000000</t>
  </si>
  <si>
    <t>DA5867339</t>
  </si>
  <si>
    <t>2014-10-08 09:12:15.067000000</t>
  </si>
  <si>
    <t>2014-10-08 14:38:52.697000000</t>
  </si>
  <si>
    <t>DA5867328</t>
  </si>
  <si>
    <t>2014-10-08 09:11:10.560000000</t>
  </si>
  <si>
    <t>2014-10-08 14:38:45.443000000</t>
  </si>
  <si>
    <t>DA5867280</t>
  </si>
  <si>
    <t>2014-10-08 09:06:31.173000000</t>
  </si>
  <si>
    <t>2014-10-08 14:38:13.807000000</t>
  </si>
  <si>
    <t xml:space="preserve">HARTIE COPIATOR A4 500 COLI/TOP </t>
  </si>
  <si>
    <t>NANCU COM STAR SRL</t>
  </si>
  <si>
    <t>STR. EROU TATARU PETRE NR 31 CORP C2</t>
  </si>
  <si>
    <t>DA5839074</t>
  </si>
  <si>
    <t>2014-10-01 11:43:09.930000000</t>
  </si>
  <si>
    <t>2014-10-08 11:37:25.780000000</t>
  </si>
  <si>
    <t>Pantofi iarna barbati/dama</t>
  </si>
  <si>
    <t>18813300-4</t>
  </si>
  <si>
    <t>DA5839101</t>
  </si>
  <si>
    <t>2014-10-01 11:45:20.753000000</t>
  </si>
  <si>
    <t>2014-10-08 11:37:40.567000000</t>
  </si>
  <si>
    <t>Bocanci interventie</t>
  </si>
  <si>
    <t>MONICA DESIGN IMPEX S.R.L.</t>
  </si>
  <si>
    <t>B-DUL. GARII DE NORD 2, SECT. 1</t>
  </si>
  <si>
    <t>DA6189319</t>
  </si>
  <si>
    <t>2014-12-09 13:02:18.140000000</t>
  </si>
  <si>
    <t>2014-12-11 10:37:53.423000000</t>
  </si>
  <si>
    <t>COSTUM DE INTERVENTIE DE IARNA PENTRU POLITIA LOCALA ( bluza + pant.)</t>
  </si>
  <si>
    <t>35810000-5</t>
  </si>
  <si>
    <t>Directia Locala de Evidenta a Persoanelor Sector 6</t>
  </si>
  <si>
    <t>DA6051615</t>
  </si>
  <si>
    <t>2014-11-14 09:30:17.370000000</t>
  </si>
  <si>
    <t>2014-11-18 08:12:23.317000000</t>
  </si>
  <si>
    <t>Servicii masurare PRAM</t>
  </si>
  <si>
    <t>50711000-2</t>
  </si>
  <si>
    <t>DA5034859</t>
  </si>
  <si>
    <t>2014-02-25 11:25:57.837000000</t>
  </si>
  <si>
    <t>2014-02-27 10:25:24.683000000</t>
  </si>
  <si>
    <t>ACHIZITIE MOBILIER</t>
  </si>
  <si>
    <t>39100000-3</t>
  </si>
  <si>
    <t>DA5034851</t>
  </si>
  <si>
    <t>2014-02-25 11:25:21.130000000</t>
  </si>
  <si>
    <t>2014-02-27 10:25:14.573000000</t>
  </si>
  <si>
    <t>DA5034845</t>
  </si>
  <si>
    <t>2014-02-25 11:24:59.880000000</t>
  </si>
  <si>
    <t>2014-02-27 10:25:06.180000000</t>
  </si>
  <si>
    <t>DA5034890</t>
  </si>
  <si>
    <t>2014-02-25 11:28:03.777000000</t>
  </si>
  <si>
    <t>2014-02-27 10:26:07.740000000</t>
  </si>
  <si>
    <t>DA5034894</t>
  </si>
  <si>
    <t>2014-02-25 11:28:25.163000000</t>
  </si>
  <si>
    <t>2014-02-27 10:26:15.633000000</t>
  </si>
  <si>
    <t>DA5034885</t>
  </si>
  <si>
    <t>2014-02-25 11:27:43.993000000</t>
  </si>
  <si>
    <t>2014-02-27 10:25:59.830000000</t>
  </si>
  <si>
    <t>DA5034878</t>
  </si>
  <si>
    <t>2014-02-25 11:27:18.533000000</t>
  </si>
  <si>
    <t>2014-02-27 10:25:52.530000000</t>
  </si>
  <si>
    <t>DA5034871</t>
  </si>
  <si>
    <t>2014-02-25 11:26:56.710000000</t>
  </si>
  <si>
    <t>2014-02-27 10:25:42.373000000</t>
  </si>
  <si>
    <t>DA5034838</t>
  </si>
  <si>
    <t>2014-02-25 11:24:27.573000000</t>
  </si>
  <si>
    <t>2014-02-27 10:24:59.300000000</t>
  </si>
  <si>
    <t>DA5035055</t>
  </si>
  <si>
    <t>2014-02-25 11:39:41.050000000</t>
  </si>
  <si>
    <t>2014-02-27 10:28:17.593000000</t>
  </si>
  <si>
    <t>DA5035060</t>
  </si>
  <si>
    <t>2014-02-25 11:40:04.157000000</t>
  </si>
  <si>
    <t>2014-02-27 10:28:24.723000000</t>
  </si>
  <si>
    <t>DA5035047</t>
  </si>
  <si>
    <t>2014-02-25 11:39:06.200000000</t>
  </si>
  <si>
    <t>2014-02-27 10:28:08.920000000</t>
  </si>
  <si>
    <t>DA5035038</t>
  </si>
  <si>
    <t>2014-02-25 11:38:37.607000000</t>
  </si>
  <si>
    <t>2014-02-27 10:28:01.090000000</t>
  </si>
  <si>
    <t>DA5035030</t>
  </si>
  <si>
    <t>2014-02-25 11:38:12.723000000</t>
  </si>
  <si>
    <t>2014-02-27 10:27:53.897000000</t>
  </si>
  <si>
    <t>DA5035026</t>
  </si>
  <si>
    <t>2014-02-25 11:37:45.470000000</t>
  </si>
  <si>
    <t>2014-02-27 10:27:46.287000000</t>
  </si>
  <si>
    <t>DA5035022</t>
  </si>
  <si>
    <t>2014-02-25 11:37:22.697000000</t>
  </si>
  <si>
    <t>2014-02-27 10:27:38.423000000</t>
  </si>
  <si>
    <t>DA5034948</t>
  </si>
  <si>
    <t>2014-02-25 11:31:33.223000000</t>
  </si>
  <si>
    <t>2014-02-27 10:27:22.980000000</t>
  </si>
  <si>
    <t>DA5035019</t>
  </si>
  <si>
    <t>2014-02-25 11:36:57.937000000</t>
  </si>
  <si>
    <t>2014-02-27 10:27:29.983000000</t>
  </si>
  <si>
    <t>DA5034926</t>
  </si>
  <si>
    <t>2014-02-25 11:30:21.367000000</t>
  </si>
  <si>
    <t>2014-02-27 10:27:08.703000000</t>
  </si>
  <si>
    <t>DA5034915</t>
  </si>
  <si>
    <t>2014-02-25 11:29:33.710000000</t>
  </si>
  <si>
    <t>2014-02-27 10:26:58.953000000</t>
  </si>
  <si>
    <t>DA5034937</t>
  </si>
  <si>
    <t>2014-02-25 11:31:01.413000000</t>
  </si>
  <si>
    <t>2014-02-27 10:27:15.960000000</t>
  </si>
  <si>
    <t>DA5034899</t>
  </si>
  <si>
    <t>2014-02-25 11:28:45.427000000</t>
  </si>
  <si>
    <t>2014-02-27 10:26:25.290000000</t>
  </si>
  <si>
    <t>DA5034906</t>
  </si>
  <si>
    <t>2014-02-25 11:29:08.017000000</t>
  </si>
  <si>
    <t>2014-02-27 10:26:44.977000000</t>
  </si>
  <si>
    <t>DA5034797</t>
  </si>
  <si>
    <t>2014-02-25 11:21:36.317000000</t>
  </si>
  <si>
    <t>2014-02-27 10:24:23.060000000</t>
  </si>
  <si>
    <t>DA5034786</t>
  </si>
  <si>
    <t>2014-02-25 11:20:42.340000000</t>
  </si>
  <si>
    <t>2014-02-27 10:24:06.260000000</t>
  </si>
  <si>
    <t>Achizitie mobilier</t>
  </si>
  <si>
    <t>DA5034806</t>
  </si>
  <si>
    <t>2014-02-25 11:22:14.350000000</t>
  </si>
  <si>
    <t>2014-02-27 10:24:32.717000000</t>
  </si>
  <si>
    <t>DA5034814</t>
  </si>
  <si>
    <t>2014-02-25 11:22:46.267000000</t>
  </si>
  <si>
    <t>2014-02-27 10:24:40.643000000</t>
  </si>
  <si>
    <t>DA5034829</t>
  </si>
  <si>
    <t>2014-02-25 11:23:30.680000000</t>
  </si>
  <si>
    <t>2014-02-27 10:24:50.657000000</t>
  </si>
  <si>
    <t>DA5101343</t>
  </si>
  <si>
    <t>2014-03-13 10:11:18.900000000</t>
  </si>
  <si>
    <t>2014-03-13 13:09:32.417000000</t>
  </si>
  <si>
    <t xml:space="preserve">Cartuse de toner </t>
  </si>
  <si>
    <t>DA5101398</t>
  </si>
  <si>
    <t>2014-03-13 10:16:26.180000000</t>
  </si>
  <si>
    <t>2014-03-13 13:10:48.200000000</t>
  </si>
  <si>
    <t>Cartuse de toner</t>
  </si>
  <si>
    <t>DA5101375</t>
  </si>
  <si>
    <t>2014-03-13 10:14:15.873000000</t>
  </si>
  <si>
    <t>2014-03-13 13:09:57.003000000</t>
  </si>
  <si>
    <t>DA5101256</t>
  </si>
  <si>
    <t>2014-03-13 10:02:13.700000000</t>
  </si>
  <si>
    <t>2014-03-13 13:06:44.677000000</t>
  </si>
  <si>
    <t>DA5101272</t>
  </si>
  <si>
    <t>2014-03-13 10:04:23.417000000</t>
  </si>
  <si>
    <t>2014-03-13 13:07:37.260000000</t>
  </si>
  <si>
    <t>Cartuse de toner - TONER LASER HP</t>
  </si>
  <si>
    <t>DA5101292</t>
  </si>
  <si>
    <t>2014-03-13 10:06:15.410000000</t>
  </si>
  <si>
    <t>2014-03-13 13:08:16.713000000</t>
  </si>
  <si>
    <t>DA5101322</t>
  </si>
  <si>
    <t>2014-03-13 10:08:48.373000000</t>
  </si>
  <si>
    <t>2014-03-13 13:08:59.487000000</t>
  </si>
  <si>
    <t>Cartuse de toner - HP CE411A</t>
  </si>
  <si>
    <t>DA5101506</t>
  </si>
  <si>
    <t>2014-03-13 10:29:18.263000000</t>
  </si>
  <si>
    <t>2014-03-13 13:11:26.123000000</t>
  </si>
  <si>
    <t>DA5103573</t>
  </si>
  <si>
    <t>2014-03-13 13:31:32.583000000</t>
  </si>
  <si>
    <t>2014-03-14 10:08:17.220000000</t>
  </si>
  <si>
    <t>Articole de papetarie si alte articole din hartie</t>
  </si>
  <si>
    <t>DA5103554</t>
  </si>
  <si>
    <t>2014-03-13 13:30:19.543000000</t>
  </si>
  <si>
    <t>2014-03-14 10:07:49.827000000</t>
  </si>
  <si>
    <t xml:space="preserve"> Articole de papetarie si alte articole din hartie</t>
  </si>
  <si>
    <t>DA5103496</t>
  </si>
  <si>
    <t>2014-03-13 13:25:14.230000000</t>
  </si>
  <si>
    <t>2014-03-14 10:06:12.183000000</t>
  </si>
  <si>
    <t xml:space="preserve">Articole de papetarie si alte articole din hartie </t>
  </si>
  <si>
    <t>DA5103519</t>
  </si>
  <si>
    <t>2014-03-13 13:27:13.900000000</t>
  </si>
  <si>
    <t>2014-03-14 10:06:42.450000000</t>
  </si>
  <si>
    <t>DA5103540</t>
  </si>
  <si>
    <t>2014-03-13 13:28:51.620000000</t>
  </si>
  <si>
    <t>2014-03-14 10:07:12.917000000</t>
  </si>
  <si>
    <t>DA5103610</t>
  </si>
  <si>
    <t>2014-03-13 13:34:24.750000000</t>
  </si>
  <si>
    <t>2014-03-14 10:08:46.613000000</t>
  </si>
  <si>
    <t>DA5103643</t>
  </si>
  <si>
    <t>2014-03-13 13:37:19.990000000</t>
  </si>
  <si>
    <t>2014-03-14 10:11:59.013000000</t>
  </si>
  <si>
    <t>DA5103623</t>
  </si>
  <si>
    <t>2014-03-13 13:35:47.260000000</t>
  </si>
  <si>
    <t>2014-03-14 10:09:23.453000000</t>
  </si>
  <si>
    <t>DA5103419</t>
  </si>
  <si>
    <t>2014-03-13 13:18:41.163000000</t>
  </si>
  <si>
    <t>2014-03-14 10:03:50.223000000</t>
  </si>
  <si>
    <t>DA5103406</t>
  </si>
  <si>
    <t>2014-03-13 13:17:19.043000000</t>
  </si>
  <si>
    <t>2014-03-14 10:02:52.923000000</t>
  </si>
  <si>
    <t>Articole de papetarie si alte articole din hartie - Alonja de mare capacitate</t>
  </si>
  <si>
    <t>DA5103456</t>
  </si>
  <si>
    <t>2014-03-13 13:21:42.890000000</t>
  </si>
  <si>
    <t>2014-03-14 10:05:08.987000000</t>
  </si>
  <si>
    <t>DA5103440</t>
  </si>
  <si>
    <t>2014-03-13 13:20:21.237000000</t>
  </si>
  <si>
    <t>2014-03-14 10:04:37.163000000</t>
  </si>
  <si>
    <t>DA5103474</t>
  </si>
  <si>
    <t>2014-03-13 13:23:23.607000000</t>
  </si>
  <si>
    <t>2014-03-14 10:05:42.717000000</t>
  </si>
  <si>
    <t>DA5103771</t>
  </si>
  <si>
    <t>2014-03-13 13:48:13.633000000</t>
  </si>
  <si>
    <t>2014-03-14 10:16:32.287000000</t>
  </si>
  <si>
    <t>DA5103755</t>
  </si>
  <si>
    <t>2014-03-13 13:47:06.803000000</t>
  </si>
  <si>
    <t>2014-03-14 10:15:45.740000000</t>
  </si>
  <si>
    <t>DA5103818</t>
  </si>
  <si>
    <t>2014-03-13 13:52:27.357000000</t>
  </si>
  <si>
    <t>2014-03-14 10:18:36.223000000</t>
  </si>
  <si>
    <t>DA5103800</t>
  </si>
  <si>
    <t>2014-03-13 13:50:46.717000000</t>
  </si>
  <si>
    <t>2014-03-14 10:17:38.943000000</t>
  </si>
  <si>
    <t>DA5103738</t>
  </si>
  <si>
    <t>2014-03-13 13:45:31.940000000</t>
  </si>
  <si>
    <t>2014-03-14 10:15:21.217000000</t>
  </si>
  <si>
    <t>DA5103724</t>
  </si>
  <si>
    <t>2014-03-13 13:44:08.263000000</t>
  </si>
  <si>
    <t>2014-03-14 10:14:56.197000000</t>
  </si>
  <si>
    <t>DA5103713</t>
  </si>
  <si>
    <t>2014-03-13 13:42:53.273000000</t>
  </si>
  <si>
    <t>2014-03-14 10:14:26.837000000</t>
  </si>
  <si>
    <t>DA5103666</t>
  </si>
  <si>
    <t>2014-03-13 13:39:06.203000000</t>
  </si>
  <si>
    <t>2014-03-14 10:13:02.667000000</t>
  </si>
  <si>
    <t>DA5103697</t>
  </si>
  <si>
    <t>2014-03-13 13:41:34.343000000</t>
  </si>
  <si>
    <t>2014-03-14 10:13:40.617000000</t>
  </si>
  <si>
    <t>DA5103879</t>
  </si>
  <si>
    <t>2014-03-13 13:58:19.923000000</t>
  </si>
  <si>
    <t>2014-03-14 10:23:45.540000000</t>
  </si>
  <si>
    <t>DA5103873</t>
  </si>
  <si>
    <t>2014-03-13 13:57:17.880000000</t>
  </si>
  <si>
    <t>2014-03-14 10:23:07.103000000</t>
  </si>
  <si>
    <t>DA5103827</t>
  </si>
  <si>
    <t>2014-03-13 13:53:21.597000000</t>
  </si>
  <si>
    <t>2014-03-14 10:20:23.070000000</t>
  </si>
  <si>
    <t>DA5103863</t>
  </si>
  <si>
    <t>2014-03-13 13:56:08.053000000</t>
  </si>
  <si>
    <t>2014-03-14 10:21:18.840000000</t>
  </si>
  <si>
    <t>DA5103846</t>
  </si>
  <si>
    <t>2014-03-13 13:54:53.763000000</t>
  </si>
  <si>
    <t>2014-03-14 10:20:51.540000000</t>
  </si>
  <si>
    <t>DA5106197</t>
  </si>
  <si>
    <t>2014-03-14 09:48:50.770000000</t>
  </si>
  <si>
    <t>2014-03-17 10:22:01.490000000</t>
  </si>
  <si>
    <t>S.C. CEAUSESCU&amp;PARTNERS S.R.L.</t>
  </si>
  <si>
    <t>Constanta</t>
  </si>
  <si>
    <t>Enachita Vacarescu, nr.23</t>
  </si>
  <si>
    <t>DA4892407</t>
  </si>
  <si>
    <t>2014-01-10 12:57:38.733000000</t>
  </si>
  <si>
    <t>2014-01-13 11:13:07.327000000</t>
  </si>
  <si>
    <t>Servicii de auditare financiara</t>
  </si>
  <si>
    <t>79212100-4</t>
  </si>
  <si>
    <t>SC Ymens Teamnet SRL</t>
  </si>
  <si>
    <t>Splaiul Independentei, nr 319, sc 1, sect 6, Bucuresti</t>
  </si>
  <si>
    <t>DA4992360</t>
  </si>
  <si>
    <t>2014-02-12 14:15:10.420000000</t>
  </si>
  <si>
    <t>2014-02-14 10:44:47.407000000</t>
  </si>
  <si>
    <t>Servicii de software - Suita de colaborare - mail, portal, comunicator</t>
  </si>
  <si>
    <t>72260000-5</t>
  </si>
  <si>
    <t>DA4992393</t>
  </si>
  <si>
    <t>2014-02-12 14:18:54.950000000</t>
  </si>
  <si>
    <t>2014-02-14 10:44:55.063000000</t>
  </si>
  <si>
    <t xml:space="preserve">Servicii de dezvoltare de software de planificare a resurselor intreprinderii </t>
  </si>
  <si>
    <t>72212451-5</t>
  </si>
  <si>
    <t>DA4992382</t>
  </si>
  <si>
    <t>2014-02-12 14:17:41.887000000</t>
  </si>
  <si>
    <t>2014-02-14 10:44:22.580000000</t>
  </si>
  <si>
    <t>Servicii de asistenta si de consultanta informatica - Servicii de asistenta, scolarizare si suport p</t>
  </si>
  <si>
    <t>72600000-6</t>
  </si>
  <si>
    <t>DA4992413</t>
  </si>
  <si>
    <t>2014-02-12 14:20:46.260000000</t>
  </si>
  <si>
    <t>2014-02-14 10:44:14.953000000</t>
  </si>
  <si>
    <t>Servicii de radiomesagerie - Sistem informatic online de trimitere a SMS-urilor</t>
  </si>
  <si>
    <t>64223000-5</t>
  </si>
  <si>
    <t>DA4992427</t>
  </si>
  <si>
    <t>2014-02-12 14:22:32.510000000</t>
  </si>
  <si>
    <t>2014-02-14 10:44:00.813000000</t>
  </si>
  <si>
    <t xml:space="preserve">Aplicatie software care ofera acces la legislatia nationala - Servicii informatice profesionale </t>
  </si>
  <si>
    <t>72590000-7</t>
  </si>
  <si>
    <t>SC ROMLAB SRL</t>
  </si>
  <si>
    <t>str. G-ral. B. Vladoianu, nr. 4, bl. 36, sc. B, ap. 61, sector 1</t>
  </si>
  <si>
    <t>DA4982954</t>
  </si>
  <si>
    <t>2014-02-10 16:35:21.093000000</t>
  </si>
  <si>
    <t>2014-02-11 14:37:06.447000000</t>
  </si>
  <si>
    <t>Stimulator neuroadaptiv</t>
  </si>
  <si>
    <t>33197000-7</t>
  </si>
  <si>
    <t>DA4982927</t>
  </si>
  <si>
    <t>2014-02-10 16:25:37.237000000</t>
  </si>
  <si>
    <t>2014-02-11 14:36:56.790000000</t>
  </si>
  <si>
    <t>Pat masaj cu jad si inrarosii</t>
  </si>
  <si>
    <t>33158500-7</t>
  </si>
  <si>
    <t>DA5110871</t>
  </si>
  <si>
    <t>2014-03-17 10:25:32.043000000</t>
  </si>
  <si>
    <t>2014-03-19 10:52:14.260000000</t>
  </si>
  <si>
    <t>Achizitie servicii de reparare si de intretinere a grupurilor de refrigerare</t>
  </si>
  <si>
    <t>SC BELL MARKETING SOLUTION SRL</t>
  </si>
  <si>
    <t>Bucuresti, str. Gheoghe Sufaru, nr. 2B  Sector 5</t>
  </si>
  <si>
    <t>DA5049379</t>
  </si>
  <si>
    <t>2014-02-27 14:00:27.413000000</t>
  </si>
  <si>
    <t>2014-02-28 09:43:54.137000000</t>
  </si>
  <si>
    <t xml:space="preserve">Repararea si intretinerea echipamentului informatic </t>
  </si>
  <si>
    <t>DA5049355</t>
  </si>
  <si>
    <t>2014-02-27 13:58:53.700000000</t>
  </si>
  <si>
    <t>2014-02-28 09:42:57.117000000</t>
  </si>
  <si>
    <t>DA5049417</t>
  </si>
  <si>
    <t>2014-02-27 14:03:35.373000000</t>
  </si>
  <si>
    <t>2014-02-28 09:44:15.447000000</t>
  </si>
  <si>
    <t>DA5393153</t>
  </si>
  <si>
    <t>2014-05-27 09:51:30.880000000</t>
  </si>
  <si>
    <t>2014-05-27 13:26:58.617000000</t>
  </si>
  <si>
    <t>DA5403441</t>
  </si>
  <si>
    <t>2014-05-28 13:18:04.363000000</t>
  </si>
  <si>
    <t>2014-05-28 15:49:27.283000000</t>
  </si>
  <si>
    <t xml:space="preserve">Servicii telefonice locale - PACHET LINII TELEFONICE CU MINUTE INCLUSE </t>
  </si>
  <si>
    <t>64211100-9</t>
  </si>
  <si>
    <t>DA5318418</t>
  </si>
  <si>
    <t>2014-05-08 13:57:18.550000000</t>
  </si>
  <si>
    <t>2014-05-09 09:40:36.133000000</t>
  </si>
  <si>
    <t>Repararea si intretinerea unitatilor centrale de procesare</t>
  </si>
  <si>
    <t>50312100-6</t>
  </si>
  <si>
    <t>DA5276414</t>
  </si>
  <si>
    <t>2014-04-28 12:52:19.130000000</t>
  </si>
  <si>
    <t>2014-04-28 14:16:35.857000000</t>
  </si>
  <si>
    <t xml:space="preserve">Aplicatie evidenta facturilor </t>
  </si>
  <si>
    <t>72268000-1</t>
  </si>
  <si>
    <t>DA5276363</t>
  </si>
  <si>
    <t>2014-04-28 12:49:00.867000000</t>
  </si>
  <si>
    <t>2014-04-28 14:16:18.947000000</t>
  </si>
  <si>
    <t xml:space="preserve">Servicii de dezvoltare software </t>
  </si>
  <si>
    <t>72262000-9</t>
  </si>
  <si>
    <t>DA5200058</t>
  </si>
  <si>
    <t>2014-04-07 09:45:41.383000000</t>
  </si>
  <si>
    <t>2014-04-11 10:52:30.073000000</t>
  </si>
  <si>
    <t>INTRETINERE SI REPARARE SISTEME SUPRAVEGHERE VIDEO</t>
  </si>
  <si>
    <t>DA5421787</t>
  </si>
  <si>
    <t>2014-06-02 14:42:52.780000000</t>
  </si>
  <si>
    <t>2014-06-02 15:30:10.290000000</t>
  </si>
  <si>
    <t>Achizitie servicii conferinta de presa</t>
  </si>
  <si>
    <t>79952000-2</t>
  </si>
  <si>
    <t>DA5423744</t>
  </si>
  <si>
    <t>2014-06-03 09:27:52.373000000</t>
  </si>
  <si>
    <t>2014-06-03 10:37:41.440000000</t>
  </si>
  <si>
    <t>ACHIZITIE IMPRIMANTA MULTIFUNCTIONALA</t>
  </si>
  <si>
    <t>DA5423861</t>
  </si>
  <si>
    <t>2014-06-03 09:37:59.187000000</t>
  </si>
  <si>
    <t>2014-06-03 10:37:57.557000000</t>
  </si>
  <si>
    <t>ACHIZITIE ROUTER WIRELESS</t>
  </si>
  <si>
    <t>DA5423704</t>
  </si>
  <si>
    <t>2014-06-03 09:24:29.713000000</t>
  </si>
  <si>
    <t>2014-06-03 10:37:21.220000000</t>
  </si>
  <si>
    <t>DA5423841</t>
  </si>
  <si>
    <t>2014-06-03 09:36:06.763000000</t>
  </si>
  <si>
    <t>2014-06-03 10:37:50.360000000</t>
  </si>
  <si>
    <t>ACHIZITIE ECRAN PROIECTIE</t>
  </si>
  <si>
    <t>DA5423809</t>
  </si>
  <si>
    <t>2014-06-03 09:33:58.030000000</t>
  </si>
  <si>
    <t>2014-06-03 10:37:32.567000000</t>
  </si>
  <si>
    <t>ACHIZITIE VIDEOPROIECTOR</t>
  </si>
  <si>
    <t>DA5423873</t>
  </si>
  <si>
    <t>2014-06-03 09:39:32.233000000</t>
  </si>
  <si>
    <t>2014-06-03 10:38:05.690000000</t>
  </si>
  <si>
    <t>ACHIZITIE APARAT FOTO</t>
  </si>
  <si>
    <t>DA5428499</t>
  </si>
  <si>
    <t>2014-06-03 16:26:58.443000000</t>
  </si>
  <si>
    <t>2014-06-04 11:49:36.850000000</t>
  </si>
  <si>
    <t xml:space="preserve">ACHIZITIE PLIANTE </t>
  </si>
  <si>
    <t>DA5428483</t>
  </si>
  <si>
    <t>2014-06-03 16:25:16.777000000</t>
  </si>
  <si>
    <t>2014-06-04 11:49:27.390000000</t>
  </si>
  <si>
    <t>ACHIZITIE ROLL-UPURI</t>
  </si>
  <si>
    <t>DA5428514</t>
  </si>
  <si>
    <t>2014-06-03 16:30:52.980000000</t>
  </si>
  <si>
    <t>2014-06-04 11:49:55.920000000</t>
  </si>
  <si>
    <t xml:space="preserve">ACHIZITIE AFISE </t>
  </si>
  <si>
    <t>DA5428451</t>
  </si>
  <si>
    <t>2014-06-03 16:18:21.337000000</t>
  </si>
  <si>
    <t>2014-06-04 11:48:58.257000000</t>
  </si>
  <si>
    <t>IDENTITATE VIZUALA A PROIECTULUI</t>
  </si>
  <si>
    <t>DA5428463</t>
  </si>
  <si>
    <t>2014-06-03 16:20:40.323000000</t>
  </si>
  <si>
    <t>2014-06-04 11:49:08.773000000</t>
  </si>
  <si>
    <t>GHID INFORMARE RETEA</t>
  </si>
  <si>
    <t>DA5428508</t>
  </si>
  <si>
    <t>2014-06-03 16:29:21.883000000</t>
  </si>
  <si>
    <t>2014-06-04 11:49:47.410000000</t>
  </si>
  <si>
    <t xml:space="preserve">ACHIZITIE BROSURI </t>
  </si>
  <si>
    <t>22150000-6</t>
  </si>
  <si>
    <t>DA5428475</t>
  </si>
  <si>
    <t>2014-06-03 16:23:10.927000000</t>
  </si>
  <si>
    <t>2014-06-04 11:49:17.533000000</t>
  </si>
  <si>
    <t>PIXURI PERSONALIZATE</t>
  </si>
  <si>
    <t>DA5428434</t>
  </si>
  <si>
    <t>2014-06-03 16:15:06.490000000</t>
  </si>
  <si>
    <t>2014-06-04 11:48:46.907000000</t>
  </si>
  <si>
    <t>ACHIZITIE MAPE PERSONALIZATE</t>
  </si>
  <si>
    <t>DA5428520</t>
  </si>
  <si>
    <t>2014-06-03 16:33:09.103000000</t>
  </si>
  <si>
    <t>2014-06-04 11:50:04.707000000</t>
  </si>
  <si>
    <t>ACHIZITIE STICKURI PERSONALIZATE</t>
  </si>
  <si>
    <t>30233100-2</t>
  </si>
  <si>
    <t>DA5072703</t>
  </si>
  <si>
    <t>2014-03-05 15:33:52.527000000</t>
  </si>
  <si>
    <t>2014-03-06 09:27:57.930000000</t>
  </si>
  <si>
    <t xml:space="preserve">Hartie A4 pentru copiator </t>
  </si>
  <si>
    <t>DA5072749</t>
  </si>
  <si>
    <t>2014-03-05 15:37:21.550000000</t>
  </si>
  <si>
    <t>2014-03-07 10:29:32.717000000</t>
  </si>
  <si>
    <t>Hartie A3 pentru copiator</t>
  </si>
  <si>
    <t>DA5129354</t>
  </si>
  <si>
    <t>2014-03-20 12:31:11.210000000</t>
  </si>
  <si>
    <t>2014-03-20 13:41:19.960000000</t>
  </si>
  <si>
    <t>Cartuse toner pentru fax Canon FX 3</t>
  </si>
  <si>
    <t>DA5129320</t>
  </si>
  <si>
    <t>2014-03-20 12:29:15.410000000</t>
  </si>
  <si>
    <t>2014-03-20 13:41:07.573000000</t>
  </si>
  <si>
    <t>Cartuse toner pentru fax Canon FX 10</t>
  </si>
  <si>
    <t>DA5129390</t>
  </si>
  <si>
    <t>2014-03-20 12:33:51.487000000</t>
  </si>
  <si>
    <t>2014-03-20 13:41:29.587000000</t>
  </si>
  <si>
    <t>Cartuse toner pentru imprimante HP 2015 Q7553X</t>
  </si>
  <si>
    <t>DA5129202</t>
  </si>
  <si>
    <t>2014-03-20 12:18:16.040000000</t>
  </si>
  <si>
    <t>2014-03-20 13:40:36.967000000</t>
  </si>
  <si>
    <t>Cartuse toner pentru copiator Ricoh MP2000LN</t>
  </si>
  <si>
    <t>DA5129231</t>
  </si>
  <si>
    <t>2014-03-20 12:21:08.437000000</t>
  </si>
  <si>
    <t>2014-03-20 13:40:52.240000000</t>
  </si>
  <si>
    <t>Cartuse toner pentru copiator Xerox M118</t>
  </si>
  <si>
    <t>DA5166536</t>
  </si>
  <si>
    <t>2014-03-28 12:53:42.097000000</t>
  </si>
  <si>
    <t>2014-03-31 09:38:12.003000000</t>
  </si>
  <si>
    <t>Cutter mic</t>
  </si>
  <si>
    <t>DA5166553</t>
  </si>
  <si>
    <t>2014-03-28 12:54:29.757000000</t>
  </si>
  <si>
    <t>2014-03-31 09:38:43.810000000</t>
  </si>
  <si>
    <t>Decont cheltuieli</t>
  </si>
  <si>
    <t>DA5166515</t>
  </si>
  <si>
    <t>2014-03-28 12:52:23.643000000</t>
  </si>
  <si>
    <t>2014-03-31 09:37:51.223000000</t>
  </si>
  <si>
    <t>Creion mecanic 0.7 mm</t>
  </si>
  <si>
    <t>DA5166519</t>
  </si>
  <si>
    <t>2014-03-28 12:52:37.153000000</t>
  </si>
  <si>
    <t>2014-03-31 09:50:30.650000000</t>
  </si>
  <si>
    <t>Tus stampile albastru</t>
  </si>
  <si>
    <t>DA5166556</t>
  </si>
  <si>
    <t>2014-03-28 12:54:46.417000000</t>
  </si>
  <si>
    <t>2014-03-31 09:50:42.397000000</t>
  </si>
  <si>
    <t>Cutter mare</t>
  </si>
  <si>
    <t>DA5166633</t>
  </si>
  <si>
    <t>2014-03-28 12:59:27.623000000</t>
  </si>
  <si>
    <t>2014-03-31 09:39:05.883000000</t>
  </si>
  <si>
    <t>Fisa contabila operatiuni diverse</t>
  </si>
  <si>
    <t>DA5166671</t>
  </si>
  <si>
    <t>2014-03-28 13:01:49.303000000</t>
  </si>
  <si>
    <t>2014-03-31 09:39:18.223000000</t>
  </si>
  <si>
    <t>Dispozitie de plata casierie</t>
  </si>
  <si>
    <t>DA5166407</t>
  </si>
  <si>
    <t>2014-03-28 12:44:34.783000000</t>
  </si>
  <si>
    <t>2014-03-31 09:49:46.317000000</t>
  </si>
  <si>
    <t>DVD 4,7 GB cu carcasa</t>
  </si>
  <si>
    <t>DA5166438</t>
  </si>
  <si>
    <t>2014-03-28 12:47:14.357000000</t>
  </si>
  <si>
    <t>2014-03-31 09:36:27.747000000</t>
  </si>
  <si>
    <t>Banda adeziva 19mmx33mm</t>
  </si>
  <si>
    <t>DA5166487</t>
  </si>
  <si>
    <t>2014-03-28 12:50:29.733000000</t>
  </si>
  <si>
    <t>2014-03-31 09:37:35.810000000</t>
  </si>
  <si>
    <t>Creion mecanic 0.5 mm</t>
  </si>
  <si>
    <t>DA5166451</t>
  </si>
  <si>
    <t>2014-03-28 12:47:57.927000000</t>
  </si>
  <si>
    <t>2014-03-31 09:36:50.663000000</t>
  </si>
  <si>
    <t>Creion cu guma, calitate superioara</t>
  </si>
  <si>
    <t>DA5166965</t>
  </si>
  <si>
    <t>2014-03-28 13:21:42.353000000</t>
  </si>
  <si>
    <t>2014-03-31 09:50:38.233000000</t>
  </si>
  <si>
    <t>Fise de magazie</t>
  </si>
  <si>
    <t>DA5166951</t>
  </si>
  <si>
    <t>2014-03-28 13:20:30.343000000</t>
  </si>
  <si>
    <t>2014-03-31 09:40:05.867000000</t>
  </si>
  <si>
    <t>Etichete 4/A4, 100 coli/top</t>
  </si>
  <si>
    <t>DA5166907</t>
  </si>
  <si>
    <t>2014-03-28 13:17:24.203000000</t>
  </si>
  <si>
    <t>2014-03-31 09:39:53.853000000</t>
  </si>
  <si>
    <t>Suport accesorii birou 6 cilindrii</t>
  </si>
  <si>
    <t>DA5166775</t>
  </si>
  <si>
    <t>2014-03-28 13:08:38.683000000</t>
  </si>
  <si>
    <t>2014-03-31 09:50:55.377000000</t>
  </si>
  <si>
    <t>Dosar incopciat 1/1 din carton alb</t>
  </si>
  <si>
    <t>DA5166726</t>
  </si>
  <si>
    <t>2014-03-28 13:06:06.317000000</t>
  </si>
  <si>
    <t>2014-03-31 09:39:39.020000000</t>
  </si>
  <si>
    <t>Tavite suspendabile 3 buc./set</t>
  </si>
  <si>
    <t>DA5166693</t>
  </si>
  <si>
    <t>2014-03-28 13:03:30.067000000</t>
  </si>
  <si>
    <t>2014-03-31 09:51:05.267000000</t>
  </si>
  <si>
    <t>Cos birou plastic cu perforatii</t>
  </si>
  <si>
    <t>DA5165998</t>
  </si>
  <si>
    <t>2014-03-28 12:14:48.353000000</t>
  </si>
  <si>
    <t>2014-03-31 09:49:19.170000000</t>
  </si>
  <si>
    <t>Textmarker 2 culori/instrument</t>
  </si>
  <si>
    <t>DA5165858</t>
  </si>
  <si>
    <t>2014-03-28 12:04:22.150000000</t>
  </si>
  <si>
    <t>2014-03-31 09:47:52.607000000</t>
  </si>
  <si>
    <t>SFOARA BUMBAC 100 GR</t>
  </si>
  <si>
    <t>DA5165864</t>
  </si>
  <si>
    <t>2014-03-28 12:05:08.437000000</t>
  </si>
  <si>
    <t>2014-03-31 09:48:07.597000000</t>
  </si>
  <si>
    <t>Capsator 240 coli</t>
  </si>
  <si>
    <t>DA5165889</t>
  </si>
  <si>
    <t>2014-03-28 12:06:56.077000000</t>
  </si>
  <si>
    <t>2014-03-31 09:48:34.273000000</t>
  </si>
  <si>
    <t>Cub hartie 500 file albe</t>
  </si>
  <si>
    <t>DA5165901</t>
  </si>
  <si>
    <t>2014-03-28 12:07:45.700000000</t>
  </si>
  <si>
    <t>2014-03-31 09:48:52.277000000</t>
  </si>
  <si>
    <t>Capsator metalic mare 24/6</t>
  </si>
  <si>
    <t>DA5165793</t>
  </si>
  <si>
    <t>2014-03-28 11:58:03.427000000</t>
  </si>
  <si>
    <t>2014-03-31 09:46:20.520000000</t>
  </si>
  <si>
    <t>Caiet A4 80 file</t>
  </si>
  <si>
    <t>DA5165845</t>
  </si>
  <si>
    <t>2014-03-28 12:03:19.453000000</t>
  </si>
  <si>
    <t>2014-03-31 09:47:23.153000000</t>
  </si>
  <si>
    <t>Condica prezenta</t>
  </si>
  <si>
    <t>DA5165820</t>
  </si>
  <si>
    <t>2014-03-28 12:00:54.670000000</t>
  </si>
  <si>
    <t>2014-03-31 09:46:51.640000000</t>
  </si>
  <si>
    <t>Registru intrari-iesiri 100 file, cu coperti rigide cartonate, calitate superioara</t>
  </si>
  <si>
    <t>22800000-8</t>
  </si>
  <si>
    <t>DA5166287</t>
  </si>
  <si>
    <t>2014-03-28 12:37:03.427000000</t>
  </si>
  <si>
    <t>2014-03-31 09:36:11.803000000</t>
  </si>
  <si>
    <t>Pix unica folosinta albastru, rosu, negru</t>
  </si>
  <si>
    <t>DA5166282</t>
  </si>
  <si>
    <t>2014-03-28 12:36:45.330000000</t>
  </si>
  <si>
    <t>2014-03-31 09:35:50.713000000</t>
  </si>
  <si>
    <t>Disc Blu-ray 50 GB, 6X</t>
  </si>
  <si>
    <t>DA5166195</t>
  </si>
  <si>
    <t>2014-03-28 12:30:28.820000000</t>
  </si>
  <si>
    <t>2014-03-31 09:49:33.633000000</t>
  </si>
  <si>
    <t>Capse 23/17</t>
  </si>
  <si>
    <t>DA5165717</t>
  </si>
  <si>
    <t>2014-03-28 11:50:00.823000000</t>
  </si>
  <si>
    <t>2014-03-31 09:45:18.057000000</t>
  </si>
  <si>
    <t>Registru de casa autocopiativ 100 file</t>
  </si>
  <si>
    <t>DA5165772</t>
  </si>
  <si>
    <t>2014-03-28 11:56:35.753000000</t>
  </si>
  <si>
    <t>2014-03-31 09:45:54.700000000</t>
  </si>
  <si>
    <t>Rigla 30 cm transparenta</t>
  </si>
  <si>
    <t>DA5165643</t>
  </si>
  <si>
    <t>2014-03-28 11:42:53.503000000</t>
  </si>
  <si>
    <t>2014-03-31 09:42:01.153000000</t>
  </si>
  <si>
    <t>Registru 100 file dictando, matematica, cu coperti din carton rigid, calitate superioara</t>
  </si>
  <si>
    <t>DA5165687</t>
  </si>
  <si>
    <t>2014-03-28 11:47:15.540000000</t>
  </si>
  <si>
    <t>2014-03-31 09:42:46.347000000</t>
  </si>
  <si>
    <t>Registru 200 file dictando, matematica, cu coperti din carton rigid, calitate superioara</t>
  </si>
  <si>
    <t>DA5165508</t>
  </si>
  <si>
    <t>2014-03-28 11:30:48.410000000</t>
  </si>
  <si>
    <t>2014-03-31 09:37:50.490000000</t>
  </si>
  <si>
    <t xml:space="preserve">Plic C5 cu banda siliconica </t>
  </si>
  <si>
    <t>DA5165482</t>
  </si>
  <si>
    <t>2014-03-28 11:29:00.897000000</t>
  </si>
  <si>
    <t>2014-03-31 09:36:17.403000000</t>
  </si>
  <si>
    <t>Ascutitoare metalica simpla</t>
  </si>
  <si>
    <t>DA5165541</t>
  </si>
  <si>
    <t>2014-03-28 11:33:46.033000000</t>
  </si>
  <si>
    <t>2014-03-31 09:38:18.523000000</t>
  </si>
  <si>
    <t>Biblioraft 4 cm</t>
  </si>
  <si>
    <t>DA5165589</t>
  </si>
  <si>
    <t>2014-03-28 11:37:48.973000000</t>
  </si>
  <si>
    <t>2014-03-31 09:40:01.390000000</t>
  </si>
  <si>
    <t>Buretiera cu gel</t>
  </si>
  <si>
    <t>DA5165567</t>
  </si>
  <si>
    <t>2014-03-28 11:36:20.833000000</t>
  </si>
  <si>
    <t>2014-03-31 09:39:45.040000000</t>
  </si>
  <si>
    <t>Biblioraft 7 cm</t>
  </si>
  <si>
    <t>DA5165563</t>
  </si>
  <si>
    <t>2014-03-28 11:36:03.517000000</t>
  </si>
  <si>
    <t>2014-03-31 09:39:27.897000000</t>
  </si>
  <si>
    <t xml:space="preserve">Plic DL (110x220mm) cu banda siliconica, 80gr, alb </t>
  </si>
  <si>
    <t>DA5165609</t>
  </si>
  <si>
    <t>2014-03-28 11:39:11.360000000</t>
  </si>
  <si>
    <t>2014-03-31 09:41:21.200000000</t>
  </si>
  <si>
    <t>Post-it 75x75 100 file</t>
  </si>
  <si>
    <t>30000000-9</t>
  </si>
  <si>
    <t>DA5165410</t>
  </si>
  <si>
    <t>2014-03-28 11:24:05.850000000</t>
  </si>
  <si>
    <t>2014-03-31 09:34:09.483000000</t>
  </si>
  <si>
    <t>Decapsator</t>
  </si>
  <si>
    <t>DA5165452</t>
  </si>
  <si>
    <t>2014-03-28 11:26:54.190000000</t>
  </si>
  <si>
    <t>2014-03-31 09:34:53.257000000</t>
  </si>
  <si>
    <t>Agrafe din metal 50 mm 100 buc./cutie</t>
  </si>
  <si>
    <t>DA5165360</t>
  </si>
  <si>
    <t>2014-03-28 11:20:24.377000000</t>
  </si>
  <si>
    <t>2014-03-31 09:33:47.283000000</t>
  </si>
  <si>
    <t>Agrafe din metal 33 mm, 100 buc./cutie</t>
  </si>
  <si>
    <t>DA5167662</t>
  </si>
  <si>
    <t>2014-03-28 14:06:46.850000000</t>
  </si>
  <si>
    <t>2014-03-31 09:46:30.660000000</t>
  </si>
  <si>
    <t>Plic C4 cu banda siliconica 90 g/mp cu deschidere pe latura mica</t>
  </si>
  <si>
    <t>DA5167571</t>
  </si>
  <si>
    <t>2014-03-28 14:01:10.650000000</t>
  </si>
  <si>
    <t>2014-03-31 09:46:06.433000000</t>
  </si>
  <si>
    <t>Paint marker, alb/galben, varf rotund 1,5 - 3 mm</t>
  </si>
  <si>
    <t>DA5167594</t>
  </si>
  <si>
    <t>2014-03-28 14:02:36.327000000</t>
  </si>
  <si>
    <t>2014-03-31 09:46:20.287000000</t>
  </si>
  <si>
    <t>Pioneze panou pluta 25 buc./cutie</t>
  </si>
  <si>
    <t>DA5167622</t>
  </si>
  <si>
    <t>2014-03-28 14:04:27.773000000</t>
  </si>
  <si>
    <t>2014-03-31 09:49:03.913000000</t>
  </si>
  <si>
    <t>Pix cu gel prevazut cu grip si cu capac cu clip de prindere, negru, rosu</t>
  </si>
  <si>
    <t>DA5167294</t>
  </si>
  <si>
    <t>2014-03-28 13:43:04.510000000</t>
  </si>
  <si>
    <t>2014-03-31 09:43:17.357000000</t>
  </si>
  <si>
    <t>Port fila 100 file/set</t>
  </si>
  <si>
    <t>DA5167348</t>
  </si>
  <si>
    <t>2014-03-28 13:47:02.083000000</t>
  </si>
  <si>
    <t>2014-03-31 09:44:31.007000000</t>
  </si>
  <si>
    <t>Lipici solid pentru hartie si carton, 40 g</t>
  </si>
  <si>
    <t>DA5167401</t>
  </si>
  <si>
    <t>2014-03-28 13:50:10.627000000</t>
  </si>
  <si>
    <t>2014-03-31 09:44:54.967000000</t>
  </si>
  <si>
    <t>Mapa carton plastifiat A4 cu elastic, cu cotor 4 cm</t>
  </si>
  <si>
    <t>DA5167437</t>
  </si>
  <si>
    <t>2014-03-28 13:52:47.640000000</t>
  </si>
  <si>
    <t>2014-03-31 09:49:54.380000000</t>
  </si>
  <si>
    <t>Mina creion 0,7 mm, calitate superioara</t>
  </si>
  <si>
    <t>DA5167425</t>
  </si>
  <si>
    <t>2014-03-28 13:51:46.550000000</t>
  </si>
  <si>
    <t>2014-03-31 09:45:14.233000000</t>
  </si>
  <si>
    <t>Mina creion 0,5 mm, calitate superioara</t>
  </si>
  <si>
    <t>DA5167472</t>
  </si>
  <si>
    <t>2014-03-28 13:54:59.540000000</t>
  </si>
  <si>
    <t>2014-03-31 09:45:43.127000000</t>
  </si>
  <si>
    <t>Perforator 100 coli</t>
  </si>
  <si>
    <t>DA5167450</t>
  </si>
  <si>
    <t>2014-03-28 13:53:44.333000000</t>
  </si>
  <si>
    <t>2014-03-31 09:45:27.057000000</t>
  </si>
  <si>
    <t>Elastice pentru bani</t>
  </si>
  <si>
    <t>30197000-6</t>
  </si>
  <si>
    <t>DA5167513</t>
  </si>
  <si>
    <t>2014-03-28 13:57:13.890000000</t>
  </si>
  <si>
    <t>2014-03-31 09:45:56.900000000</t>
  </si>
  <si>
    <t>Perforator 40 coli</t>
  </si>
  <si>
    <t>DA5167547</t>
  </si>
  <si>
    <t>2014-03-28 13:59:18.470000000</t>
  </si>
  <si>
    <t>2014-03-31 09:49:26.613000000</t>
  </si>
  <si>
    <t>Permanent marker, negru, varf rotund 1,5 - 3 mm</t>
  </si>
  <si>
    <t>DA5167039</t>
  </si>
  <si>
    <t>2014-03-28 13:26:39.427000000</t>
  </si>
  <si>
    <t>2014-03-31 09:40:22.340000000</t>
  </si>
  <si>
    <t>Fluid corector + diluant</t>
  </si>
  <si>
    <t>DA5167257</t>
  </si>
  <si>
    <t>2014-03-28 13:40:56.543000000</t>
  </si>
  <si>
    <t>2014-03-31 09:50:07.780000000</t>
  </si>
  <si>
    <t>Dosar din plastic cu sina si gauri de incopciat</t>
  </si>
  <si>
    <t>DA5167181</t>
  </si>
  <si>
    <t>2014-03-28 13:36:07.097000000</t>
  </si>
  <si>
    <t>2014-03-31 09:50:18.700000000</t>
  </si>
  <si>
    <t>Capse 24/6</t>
  </si>
  <si>
    <t>DA5167143</t>
  </si>
  <si>
    <t>2014-03-28 13:34:06.213000000</t>
  </si>
  <si>
    <t>2014-03-31 09:42:54.690000000</t>
  </si>
  <si>
    <t>Radiera bicolora</t>
  </si>
  <si>
    <t>DA5167154</t>
  </si>
  <si>
    <t>2014-03-28 13:34:49.330000000</t>
  </si>
  <si>
    <t>2014-03-31 09:50:28.403000000</t>
  </si>
  <si>
    <t>Suport cub hartie</t>
  </si>
  <si>
    <t>DA5167118</t>
  </si>
  <si>
    <t>2014-03-28 13:32:30.990000000</t>
  </si>
  <si>
    <t>2014-03-31 09:41:04.383000000</t>
  </si>
  <si>
    <t>Foarfeca 24 cm</t>
  </si>
  <si>
    <t>DA5167111</t>
  </si>
  <si>
    <t>2014-03-28 13:32:04.563000000</t>
  </si>
  <si>
    <t>2014-03-31 09:40:34.867000000</t>
  </si>
  <si>
    <t>Plic C4 cu burduf</t>
  </si>
  <si>
    <t>DELIVERY SOLUTIONS SRL</t>
  </si>
  <si>
    <t>Calea Giulesti nr 19, sector 6</t>
  </si>
  <si>
    <t>DA5090637</t>
  </si>
  <si>
    <t>2014-03-11 09:56:39.333000000</t>
  </si>
  <si>
    <t>2014-03-11 10:33:37.090000000</t>
  </si>
  <si>
    <t>Servicii de curierat pentru instiintari de plata</t>
  </si>
  <si>
    <t>64120000-3</t>
  </si>
  <si>
    <t>DA5090613</t>
  </si>
  <si>
    <t>2014-03-11 09:54:14.313000000</t>
  </si>
  <si>
    <t>2014-03-11 10:31:06.440000000</t>
  </si>
  <si>
    <t>DA5020094</t>
  </si>
  <si>
    <t>2014-02-20 12:42:45.927000000</t>
  </si>
  <si>
    <t>2014-02-20 13:56:16.203000000</t>
  </si>
  <si>
    <t>Cartuse toner pentru imprimanta Laser Jet HP 4014 CC364A</t>
  </si>
  <si>
    <t>DA5020045</t>
  </si>
  <si>
    <t>2014-02-20 12:39:24.190000000</t>
  </si>
  <si>
    <t>2014-02-20 13:56:02.787000000</t>
  </si>
  <si>
    <t>Cartus toner pentru imprimanta Brother HL5270</t>
  </si>
  <si>
    <t>DA5020198</t>
  </si>
  <si>
    <t>2014-02-20 12:49:35.750000000</t>
  </si>
  <si>
    <t>2014-02-20 13:56:46.503000000</t>
  </si>
  <si>
    <t>Cartuse toner pentru imprimanta Brother HL2240</t>
  </si>
  <si>
    <t>DA5020159</t>
  </si>
  <si>
    <t>2014-02-20 12:46:29.840000000</t>
  </si>
  <si>
    <t>2014-02-20 13:56:29.263000000</t>
  </si>
  <si>
    <t>Cartuse toner pentru copiator Kyocera Mita KM2540</t>
  </si>
  <si>
    <t>DA4967424</t>
  </si>
  <si>
    <t>2014-02-05 11:22:03.900000000</t>
  </si>
  <si>
    <t>2014-02-05 14:00:40.527000000</t>
  </si>
  <si>
    <t>DA4967236</t>
  </si>
  <si>
    <t>2014-02-05 11:06:40.110000000</t>
  </si>
  <si>
    <t>2014-02-05 14:02:43.853000000</t>
  </si>
  <si>
    <t>Tusiera 4913 (secretariat)</t>
  </si>
  <si>
    <t>DA4967274</t>
  </si>
  <si>
    <t>2014-02-05 11:09:33.593000000</t>
  </si>
  <si>
    <t>2014-02-05 14:02:58.963000000</t>
  </si>
  <si>
    <t>Tusiera 4927 (registratura)</t>
  </si>
  <si>
    <t>DA4967335</t>
  </si>
  <si>
    <t>2014-02-05 11:13:56.357000000</t>
  </si>
  <si>
    <t>2014-02-05 14:03:32.290000000</t>
  </si>
  <si>
    <t>Tusiera 4929 (registratura)</t>
  </si>
  <si>
    <t>DA4967159</t>
  </si>
  <si>
    <t>2014-02-05 10:58:35.363000000</t>
  </si>
  <si>
    <t>2014-02-05 14:01:14.933000000</t>
  </si>
  <si>
    <t>DA4967203</t>
  </si>
  <si>
    <t>2014-02-05 11:03:23.487000000</t>
  </si>
  <si>
    <t>2014-02-05 14:01:28.073000000</t>
  </si>
  <si>
    <t>Tusiera 46030 (director)</t>
  </si>
  <si>
    <t>ORANGE ROMANIA S.A.</t>
  </si>
  <si>
    <t>Bdul Lascar Catargiu nr. 51-53, sector 1</t>
  </si>
  <si>
    <t>DA5290617</t>
  </si>
  <si>
    <t>2014-04-30 12:29:10.620000000</t>
  </si>
  <si>
    <t>2014-04-30 13:30:42.053000000</t>
  </si>
  <si>
    <t>Servicii de telefonie mobila si fixa</t>
  </si>
  <si>
    <t>64211000-8</t>
  </si>
  <si>
    <t>DA5286729</t>
  </si>
  <si>
    <t>2014-04-29 16:19:08.350000000</t>
  </si>
  <si>
    <t>2014-04-30 09:32:05.860000000</t>
  </si>
  <si>
    <t>Cutii de arhivare</t>
  </si>
  <si>
    <t>DA5376003</t>
  </si>
  <si>
    <t>2014-05-22 10:59:12.543000000</t>
  </si>
  <si>
    <t>2014-05-23 09:32:08.117000000</t>
  </si>
  <si>
    <t>Furnizare Apa plata</t>
  </si>
  <si>
    <t>DA5309194</t>
  </si>
  <si>
    <t>2014-05-07 11:09:27.770000000</t>
  </si>
  <si>
    <t>2014-05-08 09:05:11.923000000</t>
  </si>
  <si>
    <t xml:space="preserve">Servicii de internet </t>
  </si>
  <si>
    <t>DA5375371</t>
  </si>
  <si>
    <t>2014-05-22 09:57:50.530000000</t>
  </si>
  <si>
    <t>2014-05-22 13:48:00.067000000</t>
  </si>
  <si>
    <t xml:space="preserve">Tusiera E50 (registratura) </t>
  </si>
  <si>
    <t>DA5375431</t>
  </si>
  <si>
    <t>2014-05-22 10:01:42.770000000</t>
  </si>
  <si>
    <t>DA5375272</t>
  </si>
  <si>
    <t>2014-05-22 09:50:30.780000000</t>
  </si>
  <si>
    <t>2014-05-22 13:46:43.937000000</t>
  </si>
  <si>
    <t>DA5375303</t>
  </si>
  <si>
    <t>2014-05-22 09:52:38.683000000</t>
  </si>
  <si>
    <t>2014-05-22 13:46:57.090000000</t>
  </si>
  <si>
    <t>DA5375342</t>
  </si>
  <si>
    <t>2014-05-22 09:55:31.877000000</t>
  </si>
  <si>
    <t>2014-05-22 13:47:45.340000000</t>
  </si>
  <si>
    <t>DA5203931</t>
  </si>
  <si>
    <t>2014-04-07 14:35:01.893000000</t>
  </si>
  <si>
    <t>2014-04-09 09:39:37.633000000</t>
  </si>
  <si>
    <t>Cartus toner pentru copiator Kyocera KM2030</t>
  </si>
  <si>
    <t>DA5204001</t>
  </si>
  <si>
    <t>2014-04-07 14:40:12.180000000</t>
  </si>
  <si>
    <t>2014-04-09 09:41:00.573000000</t>
  </si>
  <si>
    <t>Cartus toner pentru imprimanta Ricoh Aficio AP600/AP2600</t>
  </si>
  <si>
    <t>DA5286698</t>
  </si>
  <si>
    <t>2014-04-29 16:14:34.990000000</t>
  </si>
  <si>
    <t>2014-04-30 10:34:46.997000000</t>
  </si>
  <si>
    <t>Servicii de curatienie si intretinere in sediile D.I.T.L. Sector 6</t>
  </si>
  <si>
    <t>M27 Euronet Advisory</t>
  </si>
  <si>
    <t>Cal. Floreasca nr. 169A, etaj4, Sector 1</t>
  </si>
  <si>
    <t>DA5226532</t>
  </si>
  <si>
    <t>2014-04-11 13:45:07.913000000</t>
  </si>
  <si>
    <t>2014-04-14 10:38:28.247000000</t>
  </si>
  <si>
    <t>Serv. de audit. necesare pt. mentenanta sistemului de management al calitatii cf. SR EN ISO9001:2008</t>
  </si>
  <si>
    <t>72225000-8</t>
  </si>
  <si>
    <t>PRIMOSAL S.R.L.</t>
  </si>
  <si>
    <t>Str. Dreptatii, nr.6, bl.O4, sc.C, et.8, ap. 158, sect. 6</t>
  </si>
  <si>
    <t>DA5440403</t>
  </si>
  <si>
    <t>2014-06-05 16:16:18.400000000</t>
  </si>
  <si>
    <t>2014-06-10 10:34:42.353000000</t>
  </si>
  <si>
    <t>Servicii de deratizare</t>
  </si>
  <si>
    <t>90923000-3</t>
  </si>
  <si>
    <t>DA5440438</t>
  </si>
  <si>
    <t>2014-06-05 16:25:48.753000000</t>
  </si>
  <si>
    <t>2014-06-10 10:35:01.430000000</t>
  </si>
  <si>
    <t>Servicii de dezinsectie</t>
  </si>
  <si>
    <t>90921000-9</t>
  </si>
  <si>
    <t>MS EXPERTMOB SRL</t>
  </si>
  <si>
    <t>str. Alexander Von Humboldt, nr. 5, bl. V23A, sc. 2, et.3, ap. 39, sector 3, Bucuresti</t>
  </si>
  <si>
    <t>DA5231924</t>
  </si>
  <si>
    <t>2014-04-14 14:36:09.763000000</t>
  </si>
  <si>
    <t>2014-04-14 15:41:31.757000000</t>
  </si>
  <si>
    <t>Mentinere sistem de control pentru Administratia Scolilor Sector 6</t>
  </si>
  <si>
    <t>72224100-2</t>
  </si>
  <si>
    <t>DA5409233</t>
  </si>
  <si>
    <t>2014-05-29 12:38:47.200000000</t>
  </si>
  <si>
    <t>2014-05-29 13:38:30.420000000</t>
  </si>
  <si>
    <t>Servicii de internet pentru Administratia Scolilor sector 6</t>
  </si>
  <si>
    <t>DA5398666</t>
  </si>
  <si>
    <t>2014-05-27 15:59:44.157000000</t>
  </si>
  <si>
    <t>2014-05-28 13:59:36.510000000</t>
  </si>
  <si>
    <t>Servicii de reparare si intretinere aparate de aer conditionat pt Lic cu Program Sportiv M Eliade</t>
  </si>
  <si>
    <t>DA5142455</t>
  </si>
  <si>
    <t>2014-03-24 14:45:54.133000000</t>
  </si>
  <si>
    <t>2014-03-25 09:49:15.923000000</t>
  </si>
  <si>
    <t xml:space="preserve">Furnizare ulei </t>
  </si>
  <si>
    <t>09211500-6</t>
  </si>
  <si>
    <t>DA5142636</t>
  </si>
  <si>
    <t>2014-03-24 14:57:46.450000000</t>
  </si>
  <si>
    <t>2014-03-25 09:49:32.867000000</t>
  </si>
  <si>
    <t>furnizare ulei pentru transfer termic</t>
  </si>
  <si>
    <t>DA5142675</t>
  </si>
  <si>
    <t>2014-03-24 15:00:08.083000000</t>
  </si>
  <si>
    <t>2014-03-25 09:49:49.760000000</t>
  </si>
  <si>
    <t>DA5088008</t>
  </si>
  <si>
    <t>2014-03-10 14:02:03.683000000</t>
  </si>
  <si>
    <t>2014-03-11 08:54:45.743000000</t>
  </si>
  <si>
    <t>furnizare registru operatiuni</t>
  </si>
  <si>
    <t>DA5087967</t>
  </si>
  <si>
    <t>2014-03-10 13:59:38.417000000</t>
  </si>
  <si>
    <t>2014-03-11 08:54:28.443000000</t>
  </si>
  <si>
    <t>furnizare registru</t>
  </si>
  <si>
    <t>DA5087954</t>
  </si>
  <si>
    <t>2014-03-10 13:59:01.787000000</t>
  </si>
  <si>
    <t>2014-03-11 08:54:08.553000000</t>
  </si>
  <si>
    <t>DA5088078</t>
  </si>
  <si>
    <t>2014-03-10 14:06:33.113000000</t>
  </si>
  <si>
    <t>2014-03-11 08:55:19.657000000</t>
  </si>
  <si>
    <t>furnizare spray curatare</t>
  </si>
  <si>
    <t>39831400-0</t>
  </si>
  <si>
    <t>DA5088044</t>
  </si>
  <si>
    <t>2014-03-10 14:04:27.673000000</t>
  </si>
  <si>
    <t>2014-03-11 08:55:03.777000000</t>
  </si>
  <si>
    <t>furnizare rigla</t>
  </si>
  <si>
    <t>DA5087875</t>
  </si>
  <si>
    <t>2014-03-10 13:54:10.253000000</t>
  </si>
  <si>
    <t>2014-03-11 08:53:05.420000000</t>
  </si>
  <si>
    <t xml:space="preserve">furnizare inele plastic </t>
  </si>
  <si>
    <t>DA5087900</t>
  </si>
  <si>
    <t>2014-03-10 13:55:22.480000000</t>
  </si>
  <si>
    <t>2014-03-11 08:53:31.800000000</t>
  </si>
  <si>
    <t>furnizare liste inventar</t>
  </si>
  <si>
    <t>DA5087917</t>
  </si>
  <si>
    <t>2014-03-10 13:56:24.633000000</t>
  </si>
  <si>
    <t>2014-03-11 08:53:48.413000000</t>
  </si>
  <si>
    <t>furnizare rezerve stilou</t>
  </si>
  <si>
    <t>30192110-5</t>
  </si>
  <si>
    <t>DA5088092</t>
  </si>
  <si>
    <t>2014-03-10 14:07:34.720000000</t>
  </si>
  <si>
    <t>2014-03-11 08:55:35.960000000</t>
  </si>
  <si>
    <t>DA5087538</t>
  </si>
  <si>
    <t>2014-03-10 13:36:33.580000000</t>
  </si>
  <si>
    <t>2014-03-11 08:50:26.720000000</t>
  </si>
  <si>
    <t xml:space="preserve">furnizare biblioraft </t>
  </si>
  <si>
    <t>DA5087553</t>
  </si>
  <si>
    <t>2014-03-10 13:37:14.343000000</t>
  </si>
  <si>
    <t>2014-03-11 08:50:46.767000000</t>
  </si>
  <si>
    <t>DA5087597</t>
  </si>
  <si>
    <t>2014-03-10 13:39:11.157000000</t>
  </si>
  <si>
    <t>2014-03-11 08:51:27.543000000</t>
  </si>
  <si>
    <t xml:space="preserve">furnizare etichete chei </t>
  </si>
  <si>
    <t>DA5087569</t>
  </si>
  <si>
    <t>2014-03-10 13:38:07.820000000</t>
  </si>
  <si>
    <t>2014-03-11 08:51:07.153000000</t>
  </si>
  <si>
    <t>DA5087619</t>
  </si>
  <si>
    <t>2014-03-10 13:40:02.217000000</t>
  </si>
  <si>
    <t>2014-03-11 08:51:44.300000000</t>
  </si>
  <si>
    <t>DA5087688</t>
  </si>
  <si>
    <t>2014-03-10 13:43:33.660000000</t>
  </si>
  <si>
    <t>2014-03-11 08:52:18.633000000</t>
  </si>
  <si>
    <t>furnizare hartie de scris</t>
  </si>
  <si>
    <t>DA5087650</t>
  </si>
  <si>
    <t>2014-03-10 13:41:52.040000000</t>
  </si>
  <si>
    <t>2014-03-11 08:52:02.457000000</t>
  </si>
  <si>
    <t>DA5087723</t>
  </si>
  <si>
    <t>2014-03-10 13:45:27.900000000</t>
  </si>
  <si>
    <t>2014-03-11 08:52:46.417000000</t>
  </si>
  <si>
    <t>DA5089458</t>
  </si>
  <si>
    <t>2014-03-10 17:10:41.230000000</t>
  </si>
  <si>
    <t>2014-03-11 15:22:24.223000000</t>
  </si>
  <si>
    <t>furnizare hartie xerox</t>
  </si>
  <si>
    <t>DA5089455</t>
  </si>
  <si>
    <t>2014-03-10 17:09:31.433000000</t>
  </si>
  <si>
    <t>2014-03-11 15:22:08.683000000</t>
  </si>
  <si>
    <t>furnizare clipsuri metalice</t>
  </si>
  <si>
    <t>DA5089466</t>
  </si>
  <si>
    <t>2014-03-10 17:13:12.707000000</t>
  </si>
  <si>
    <t>2014-03-11 15:22:38.823000000</t>
  </si>
  <si>
    <t>furnizare foarfeca</t>
  </si>
  <si>
    <t>DA5089471</t>
  </si>
  <si>
    <t>2014-03-10 17:14:33.437000000</t>
  </si>
  <si>
    <t>2014-03-11 15:22:58.213000000</t>
  </si>
  <si>
    <t>furnizare calculator</t>
  </si>
  <si>
    <t>DA5081602</t>
  </si>
  <si>
    <t>2014-03-07 12:26:53.370000000</t>
  </si>
  <si>
    <t>2014-03-10 13:37:55.903000000</t>
  </si>
  <si>
    <t>furnizare buretiera</t>
  </si>
  <si>
    <t>30197400-0</t>
  </si>
  <si>
    <t>DA5081591</t>
  </si>
  <si>
    <t>2014-03-07 12:25:37.723000000</t>
  </si>
  <si>
    <t>2014-03-10 13:37:19.740000000</t>
  </si>
  <si>
    <t>furnizare carnet bonuri de consum</t>
  </si>
  <si>
    <t>DA5081545</t>
  </si>
  <si>
    <t>2014-03-07 12:21:22.413000000</t>
  </si>
  <si>
    <t>2014-03-10 13:36:13.830000000</t>
  </si>
  <si>
    <t>furnizare agrafe de birou</t>
  </si>
  <si>
    <t>DA5081554</t>
  </si>
  <si>
    <t>2014-03-07 12:22:37.420000000</t>
  </si>
  <si>
    <t>2014-03-10 13:36:30.850000000</t>
  </si>
  <si>
    <t>furnizare ascutitoare creioane</t>
  </si>
  <si>
    <t>DA5081531</t>
  </si>
  <si>
    <t>2014-03-07 12:20:17.563000000</t>
  </si>
  <si>
    <t>2014-03-10 13:35:30.197000000</t>
  </si>
  <si>
    <t>DA5081623</t>
  </si>
  <si>
    <t>2014-03-07 12:28:18.640000000</t>
  </si>
  <si>
    <t>2014-03-10 13:38:16.667000000</t>
  </si>
  <si>
    <t>furnizare caiet studentesc</t>
  </si>
  <si>
    <t>22830000-7</t>
  </si>
  <si>
    <t>DA5081661</t>
  </si>
  <si>
    <t>2014-03-07 12:32:08.023000000</t>
  </si>
  <si>
    <t>2014-03-10 13:38:42.343000000</t>
  </si>
  <si>
    <t>furnizare calculator birou</t>
  </si>
  <si>
    <t>DA5081676</t>
  </si>
  <si>
    <t>2014-03-07 12:33:26.523000000</t>
  </si>
  <si>
    <t>2014-03-10 13:39:02.700000000</t>
  </si>
  <si>
    <t>DA5082217</t>
  </si>
  <si>
    <t>2014-03-07 13:22:46.797000000</t>
  </si>
  <si>
    <t>2014-03-10 13:43:01.990000000</t>
  </si>
  <si>
    <t>furnizare decapsator</t>
  </si>
  <si>
    <t>DA5082205</t>
  </si>
  <si>
    <t>2014-03-07 13:21:41.950000000</t>
  </si>
  <si>
    <t>2014-03-10 13:42:37.937000000</t>
  </si>
  <si>
    <t>DA5082050</t>
  </si>
  <si>
    <t>2014-03-07 13:06:12.387000000</t>
  </si>
  <si>
    <t>2014-03-10 13:41:53.977000000</t>
  </si>
  <si>
    <t>DA5082039</t>
  </si>
  <si>
    <t>2014-03-07 13:05:14.993000000</t>
  </si>
  <si>
    <t>2014-03-10 13:41:38.670000000</t>
  </si>
  <si>
    <t>DA5082058</t>
  </si>
  <si>
    <t>2014-03-07 13:07:16.907000000</t>
  </si>
  <si>
    <t>2014-03-10 13:42:16.470000000</t>
  </si>
  <si>
    <t>furnizare cutit corespondenta</t>
  </si>
  <si>
    <t>30197310-2</t>
  </si>
  <si>
    <t>DA5081930</t>
  </si>
  <si>
    <t>2014-03-07 12:54:28.197000000</t>
  </si>
  <si>
    <t>2014-03-10 13:39:27.663000000</t>
  </si>
  <si>
    <t>DA5083495</t>
  </si>
  <si>
    <t>2014-03-08 08:11:13.443000000</t>
  </si>
  <si>
    <t>2014-03-10 13:41:23.010000000</t>
  </si>
  <si>
    <t>furnizare creion</t>
  </si>
  <si>
    <t>DA5081984</t>
  </si>
  <si>
    <t>2014-03-07 12:59:22.820000000</t>
  </si>
  <si>
    <t>2014-03-10 13:40:39.140000000</t>
  </si>
  <si>
    <t>furnizare clipboard</t>
  </si>
  <si>
    <t>DA5081993</t>
  </si>
  <si>
    <t>2014-03-07 13:00:30.930000000</t>
  </si>
  <si>
    <t>2014-03-10 13:41:06.067000000</t>
  </si>
  <si>
    <t>furnizare cos hartii</t>
  </si>
  <si>
    <t>DA5081950</t>
  </si>
  <si>
    <t>2014-03-07 12:56:32.950000000</t>
  </si>
  <si>
    <t>2014-03-10 13:39:46.490000000</t>
  </si>
  <si>
    <t>furnizare set carioca</t>
  </si>
  <si>
    <t>DA5081960</t>
  </si>
  <si>
    <t>2014-03-07 12:57:28.330000000</t>
  </si>
  <si>
    <t>2014-03-10 13:40:13.980000000</t>
  </si>
  <si>
    <t>furnizare CD</t>
  </si>
  <si>
    <t>DA5082394</t>
  </si>
  <si>
    <t>2014-03-07 13:38:08.467000000</t>
  </si>
  <si>
    <t>2014-03-10 13:44:32.567000000</t>
  </si>
  <si>
    <t>DA5082350</t>
  </si>
  <si>
    <t>2014-03-07 13:34:08.833000000</t>
  </si>
  <si>
    <t>2014-03-10 13:44:12.253000000</t>
  </si>
  <si>
    <t xml:space="preserve">furnizare etichete </t>
  </si>
  <si>
    <t>DA5082325</t>
  </si>
  <si>
    <t>2014-03-07 13:32:14.267000000</t>
  </si>
  <si>
    <t>2014-03-10 13:43:22.943000000</t>
  </si>
  <si>
    <t>DA5082335</t>
  </si>
  <si>
    <t>2014-03-07 13:32:59.353000000</t>
  </si>
  <si>
    <t>2014-03-10 13:43:48.697000000</t>
  </si>
  <si>
    <t>DA5083313</t>
  </si>
  <si>
    <t>2014-03-07 16:18:40.077000000</t>
  </si>
  <si>
    <t>2014-03-10 13:52:08.603000000</t>
  </si>
  <si>
    <t>DA5083287</t>
  </si>
  <si>
    <t>2014-03-07 16:01:30.207000000</t>
  </si>
  <si>
    <t>2014-03-10 13:45:55.247000000</t>
  </si>
  <si>
    <t>furnizare marker permanent</t>
  </si>
  <si>
    <t>DA5083291</t>
  </si>
  <si>
    <t>2014-03-07 16:05:25.533000000</t>
  </si>
  <si>
    <t>2014-03-10 13:46:17.693000000</t>
  </si>
  <si>
    <t>furnizare panou chei</t>
  </si>
  <si>
    <t>DA5083294</t>
  </si>
  <si>
    <t>2014-03-07 16:06:47.310000000</t>
  </si>
  <si>
    <t>2014-03-10 13:46:39.223000000</t>
  </si>
  <si>
    <t>furnizare lichid corector</t>
  </si>
  <si>
    <t>DA5083309</t>
  </si>
  <si>
    <t>2014-03-07 16:16:33.123000000</t>
  </si>
  <si>
    <t>2014-03-10 13:51:35.577000000</t>
  </si>
  <si>
    <t>furnizare pix gel</t>
  </si>
  <si>
    <t>DA5083311</t>
  </si>
  <si>
    <t>2014-03-07 16:17:34.243000000</t>
  </si>
  <si>
    <t>2014-03-10 13:51:52.443000000</t>
  </si>
  <si>
    <t>DA5083299</t>
  </si>
  <si>
    <t>2014-03-07 16:11:46.737000000</t>
  </si>
  <si>
    <t>2014-03-10 13:47:35.850000000</t>
  </si>
  <si>
    <t>furnizare perforator</t>
  </si>
  <si>
    <t>DA5083300</t>
  </si>
  <si>
    <t>2014-03-07 16:12:49.870000000</t>
  </si>
  <si>
    <t>2014-03-10 13:47:58.237000000</t>
  </si>
  <si>
    <t>furnizare pioneze panou pluta</t>
  </si>
  <si>
    <t>DA5083297</t>
  </si>
  <si>
    <t>2014-03-07 16:10:23.167000000</t>
  </si>
  <si>
    <t>2014-03-10 13:47:16.443000000</t>
  </si>
  <si>
    <t>DA5083304</t>
  </si>
  <si>
    <t>2014-03-07 16:14:28.947000000</t>
  </si>
  <si>
    <t>2014-03-10 13:49:09.467000000</t>
  </si>
  <si>
    <t>DA5083305</t>
  </si>
  <si>
    <t>2014-03-07 16:15:21.067000000</t>
  </si>
  <si>
    <t>2014-03-10 13:49:34.270000000</t>
  </si>
  <si>
    <t>DA5083477</t>
  </si>
  <si>
    <t>2014-03-08 07:34:28.073000000</t>
  </si>
  <si>
    <t>2014-03-10 13:52:34.983000000</t>
  </si>
  <si>
    <t>DA5083478</t>
  </si>
  <si>
    <t>2014-03-08 07:38:32.497000000</t>
  </si>
  <si>
    <t>2014-03-10 13:52:51.690000000</t>
  </si>
  <si>
    <t>DA5083479</t>
  </si>
  <si>
    <t>2014-03-08 07:39:39.217000000</t>
  </si>
  <si>
    <t>2014-03-10 13:53:11.223000000</t>
  </si>
  <si>
    <t>furnizare planseta pentru taiere</t>
  </si>
  <si>
    <t>DA5083480</t>
  </si>
  <si>
    <t>2014-03-08 07:40:56.127000000</t>
  </si>
  <si>
    <t>2014-03-10 13:53:27.290000000</t>
  </si>
  <si>
    <t>furnizare plastelina</t>
  </si>
  <si>
    <t>24952000-2</t>
  </si>
  <si>
    <t>DA5083481</t>
  </si>
  <si>
    <t>2014-03-08 07:41:54.470000000</t>
  </si>
  <si>
    <t>2014-03-10 13:53:49.927000000</t>
  </si>
  <si>
    <t xml:space="preserve">furnizare plic </t>
  </si>
  <si>
    <t>DA5083482</t>
  </si>
  <si>
    <t>2014-03-08 07:42:44.920000000</t>
  </si>
  <si>
    <t>2014-03-10 13:54:08.863000000</t>
  </si>
  <si>
    <t>DA5083483</t>
  </si>
  <si>
    <t>2014-03-08 07:43:35.077000000</t>
  </si>
  <si>
    <t>2014-03-10 13:54:32.780000000</t>
  </si>
  <si>
    <t>DA5083484</t>
  </si>
  <si>
    <t>2014-03-08 07:46:18.207000000</t>
  </si>
  <si>
    <t>2014-03-10 13:54:50.673000000</t>
  </si>
  <si>
    <t>furnizare post-it</t>
  </si>
  <si>
    <t>DA5083485</t>
  </si>
  <si>
    <t>2014-03-08 07:47:41.463000000</t>
  </si>
  <si>
    <t>2014-03-10 13:55:07.427000000</t>
  </si>
  <si>
    <t xml:space="preserve">furnizare radiera </t>
  </si>
  <si>
    <t>DA5083486</t>
  </si>
  <si>
    <t>2014-03-08 07:50:14.237000000</t>
  </si>
  <si>
    <t>2014-03-10 13:55:28.177000000</t>
  </si>
  <si>
    <t>furnizare mine creion mecanic</t>
  </si>
  <si>
    <t>DA5083487</t>
  </si>
  <si>
    <t>2014-03-08 07:51:01.003000000</t>
  </si>
  <si>
    <t>2014-03-10 13:55:45.053000000</t>
  </si>
  <si>
    <t>DA5083488</t>
  </si>
  <si>
    <t>2014-03-08 07:52:20.113000000</t>
  </si>
  <si>
    <t>2014-03-10 13:56:04.493000000</t>
  </si>
  <si>
    <t>DA5083489</t>
  </si>
  <si>
    <t>2014-03-08 07:54:44.320000000</t>
  </si>
  <si>
    <t>2014-03-10 13:56:33.523000000</t>
  </si>
  <si>
    <t>DA5083490</t>
  </si>
  <si>
    <t>2014-03-08 07:56:24.440000000</t>
  </si>
  <si>
    <t>2014-03-10 13:57:01.853000000</t>
  </si>
  <si>
    <t>DA5083491</t>
  </si>
  <si>
    <t>2014-03-08 07:57:41.273000000</t>
  </si>
  <si>
    <t>2014-03-10 13:57:23.570000000</t>
  </si>
  <si>
    <t>DA5083492</t>
  </si>
  <si>
    <t>2014-03-08 07:58:43.500000000</t>
  </si>
  <si>
    <t>2014-03-10 13:57:46.830000000</t>
  </si>
  <si>
    <t xml:space="preserve">furnizare separatoare </t>
  </si>
  <si>
    <t>DA5083493</t>
  </si>
  <si>
    <t>2014-03-08 07:59:55.183000000</t>
  </si>
  <si>
    <t>2014-03-10 13:58:05.423000000</t>
  </si>
  <si>
    <t>DA5083494</t>
  </si>
  <si>
    <t>2014-03-08 08:04:53.003000000</t>
  </si>
  <si>
    <t>2014-03-10 13:58:22.663000000</t>
  </si>
  <si>
    <t>DA5083269</t>
  </si>
  <si>
    <t>2014-03-07 15:56:18.547000000</t>
  </si>
  <si>
    <t>2014-03-10 13:45:34.717000000</t>
  </si>
  <si>
    <t>DA5083267</t>
  </si>
  <si>
    <t>2014-03-07 15:55:09.313000000</t>
  </si>
  <si>
    <t>2014-03-10 13:45:16.153000000</t>
  </si>
  <si>
    <t>furnizare mapa</t>
  </si>
  <si>
    <t>DA5083242</t>
  </si>
  <si>
    <t>2014-03-07 15:48:04.570000000</t>
  </si>
  <si>
    <t>2014-03-10 13:44:49.180000000</t>
  </si>
  <si>
    <t>furnizare hartie copiator</t>
  </si>
  <si>
    <t>DA5104125</t>
  </si>
  <si>
    <t>2014-03-13 14:20:45.277000000</t>
  </si>
  <si>
    <t>2014-03-14 09:02:07.093000000</t>
  </si>
  <si>
    <t>DA5105778</t>
  </si>
  <si>
    <t>2014-03-14 09:01:57.497000000</t>
  </si>
  <si>
    <t>2014-03-15 09:21:40.227000000</t>
  </si>
  <si>
    <t>furnizare pastile adezive</t>
  </si>
  <si>
    <t>DA5101588</t>
  </si>
  <si>
    <t>2014-03-13 10:35:48.817000000</t>
  </si>
  <si>
    <t>2014-03-13 14:22:36.117000000</t>
  </si>
  <si>
    <t>DA5101563</t>
  </si>
  <si>
    <t>2014-03-13 10:33:06.717000000</t>
  </si>
  <si>
    <t>2014-03-13 14:22:20.923000000</t>
  </si>
  <si>
    <t>DA5101550</t>
  </si>
  <si>
    <t>2014-03-13 10:32:13.627000000</t>
  </si>
  <si>
    <t>2014-03-13 14:22:00.517000000</t>
  </si>
  <si>
    <t>furnizare folie laminare</t>
  </si>
  <si>
    <t>CENTRUL TERITORIAL DE CALCUL ELECTRONIC S.A.</t>
  </si>
  <si>
    <t>B-DUL. DECEBAL, NR. 32</t>
  </si>
  <si>
    <t>DA5056336</t>
  </si>
  <si>
    <t>2014-03-02 11:38:07.200000000</t>
  </si>
  <si>
    <t>2014-03-03 11:23:44.233000000</t>
  </si>
  <si>
    <t>servicii legislative</t>
  </si>
  <si>
    <t>75111200-9</t>
  </si>
  <si>
    <t>Str. Coralilor, Nr. 18, Sector 1</t>
  </si>
  <si>
    <t>DA4948492</t>
  </si>
  <si>
    <t>2014-01-30 09:39:42.780000000</t>
  </si>
  <si>
    <t>2014-01-31 12:56:29.177000000</t>
  </si>
  <si>
    <t>furnizare propan lichefiat</t>
  </si>
  <si>
    <t>DA5077468</t>
  </si>
  <si>
    <t>2014-03-06 13:58:37.427000000</t>
  </si>
  <si>
    <t>2014-03-07 09:51:56.147000000</t>
  </si>
  <si>
    <t>servicii de igienizare a dozatoarelor de apa</t>
  </si>
  <si>
    <t>DA5077480</t>
  </si>
  <si>
    <t>2014-03-06 14:00:32.757000000</t>
  </si>
  <si>
    <t>2014-03-07 09:52:11.497000000</t>
  </si>
  <si>
    <t>furnizare pahare de plastic</t>
  </si>
  <si>
    <t>39221123-5</t>
  </si>
  <si>
    <t>DA5077435</t>
  </si>
  <si>
    <t>2014-03-06 13:54:40.977000000</t>
  </si>
  <si>
    <t>2014-03-07 09:51:08.443000000</t>
  </si>
  <si>
    <t>furnizare apa plata</t>
  </si>
  <si>
    <t>DRAGON OIL STAR S.R.L.</t>
  </si>
  <si>
    <t>Pitesti</t>
  </si>
  <si>
    <t>str. Popa Sapca, bl. P 11, sc. B, et. 2, ap. 10</t>
  </si>
  <si>
    <t>DA5137400</t>
  </si>
  <si>
    <t>2014-03-23 09:34:05.720000000</t>
  </si>
  <si>
    <t>2014-03-24 10:11:16.123000000</t>
  </si>
  <si>
    <t>furnizare filer calcar</t>
  </si>
  <si>
    <t>44921210-7</t>
  </si>
  <si>
    <t>DA5056335</t>
  </si>
  <si>
    <t>2014-03-02 11:33:47.723000000</t>
  </si>
  <si>
    <t>2014-03-04 15:13:20.123000000</t>
  </si>
  <si>
    <t>Servicii de internet</t>
  </si>
  <si>
    <t>FLORELLA COM IMPEX 94 S.R.L.</t>
  </si>
  <si>
    <t>STR.IANCU CAPITANU,NR.32,SECT.2</t>
  </si>
  <si>
    <t>DA5058366</t>
  </si>
  <si>
    <t>2014-03-03 11:46:03.747000000</t>
  </si>
  <si>
    <t>2014-03-04 08:46:44.723000000</t>
  </si>
  <si>
    <t>servicii de intretinere si reparare aparate de aer conditionat</t>
  </si>
  <si>
    <t>DA5017179</t>
  </si>
  <si>
    <t>2014-02-19 18:43:53.553000000</t>
  </si>
  <si>
    <t>2014-02-21 12:49:08.953000000</t>
  </si>
  <si>
    <t>furnizare electrozi sudura</t>
  </si>
  <si>
    <t>DA5017180</t>
  </si>
  <si>
    <t>2014-02-19 18:44:38.587000000</t>
  </si>
  <si>
    <t>2014-02-21 12:49:39.083000000</t>
  </si>
  <si>
    <t>DA5017177</t>
  </si>
  <si>
    <t>2014-02-19 18:43:08.597000000</t>
  </si>
  <si>
    <t>2014-02-21 12:48:38.527000000</t>
  </si>
  <si>
    <t>DA5022195</t>
  </si>
  <si>
    <t>2014-02-20 17:45:35.833000000</t>
  </si>
  <si>
    <t>2014-02-21 12:50:08.113000000</t>
  </si>
  <si>
    <t>DA5022196</t>
  </si>
  <si>
    <t>2014-02-20 17:46:46.883000000</t>
  </si>
  <si>
    <t>2014-02-21 12:50:29.637000000</t>
  </si>
  <si>
    <t>DA5022198</t>
  </si>
  <si>
    <t>2014-02-20 17:48:23.633000000</t>
  </si>
  <si>
    <t>2014-02-21 12:50:54.310000000</t>
  </si>
  <si>
    <t>DA5022199</t>
  </si>
  <si>
    <t>2014-02-20 17:49:46.010000000</t>
  </si>
  <si>
    <t>2014-02-21 12:51:34.990000000</t>
  </si>
  <si>
    <t>DA5058395</t>
  </si>
  <si>
    <t>2014-03-03 11:49:52.463000000</t>
  </si>
  <si>
    <t>2014-03-04 08:47:31.773000000</t>
  </si>
  <si>
    <t>DA5137417</t>
  </si>
  <si>
    <t>2014-03-23 10:14:41.330000000</t>
  </si>
  <si>
    <t>2014-03-24 09:41:03.877000000</t>
  </si>
  <si>
    <t>DA5137413</t>
  </si>
  <si>
    <t>2014-03-23 10:10:31.777000000</t>
  </si>
  <si>
    <t>2014-03-24 09:39:55.797000000</t>
  </si>
  <si>
    <t>furnizare clingherit</t>
  </si>
  <si>
    <t>44171000-9</t>
  </si>
  <si>
    <t>DA5137419</t>
  </si>
  <si>
    <t>2014-03-23 10:16:47.987000000</t>
  </si>
  <si>
    <t>2014-03-24 09:42:00.520000000</t>
  </si>
  <si>
    <t>furnizare sapa autonivelanta</t>
  </si>
  <si>
    <t>44111800-9</t>
  </si>
  <si>
    <t>DA5137420</t>
  </si>
  <si>
    <t>2014-03-23 10:17:47.703000000</t>
  </si>
  <si>
    <t>2014-03-24 09:43:24.853000000</t>
  </si>
  <si>
    <t>furnizare linoleum</t>
  </si>
  <si>
    <t>44112230-9</t>
  </si>
  <si>
    <t>DA5137421</t>
  </si>
  <si>
    <t>2014-03-23 10:18:52.337000000</t>
  </si>
  <si>
    <t>2014-03-24 09:44:28.393000000</t>
  </si>
  <si>
    <t>furnizare adeziv linoleum</t>
  </si>
  <si>
    <t>DA5137422</t>
  </si>
  <si>
    <t>2014-03-23 10:19:50.303000000</t>
  </si>
  <si>
    <t>2014-03-24 09:45:30.747000000</t>
  </si>
  <si>
    <t>furnizare surub cu piulita</t>
  </si>
  <si>
    <t>DA5137423</t>
  </si>
  <si>
    <t>2014-03-23 10:20:33.983000000</t>
  </si>
  <si>
    <t>2014-03-24 09:47:46.763000000</t>
  </si>
  <si>
    <t>DA5137424</t>
  </si>
  <si>
    <t>2014-03-23 10:25:30.773000000</t>
  </si>
  <si>
    <t>2014-03-24 09:52:08.360000000</t>
  </si>
  <si>
    <t>DA5137425</t>
  </si>
  <si>
    <t>2014-03-23 10:27:09.040000000</t>
  </si>
  <si>
    <t>2014-03-24 09:53:20.293000000</t>
  </si>
  <si>
    <t>DA5138661</t>
  </si>
  <si>
    <t>2014-03-24 10:06:19.957000000</t>
  </si>
  <si>
    <t>2014-03-24 13:27:18.333000000</t>
  </si>
  <si>
    <t>furnizare plasa bordurata</t>
  </si>
  <si>
    <t>DA5138679</t>
  </si>
  <si>
    <t>2014-03-24 10:07:23.743000000</t>
  </si>
  <si>
    <t>2014-03-24 13:28:00.267000000</t>
  </si>
  <si>
    <t>DA5139043</t>
  </si>
  <si>
    <t>2014-03-24 10:35:12.847000000</t>
  </si>
  <si>
    <t>2014-03-24 13:29:51.790000000</t>
  </si>
  <si>
    <t>furnizare bronzalchid</t>
  </si>
  <si>
    <t>DA5139019</t>
  </si>
  <si>
    <t>2014-03-24 10:33:08.967000000</t>
  </si>
  <si>
    <t>2014-03-24 13:29:26.613000000</t>
  </si>
  <si>
    <t>DA5138990</t>
  </si>
  <si>
    <t>2014-03-24 10:30:38.457000000</t>
  </si>
  <si>
    <t>2014-03-24 13:28:37.520000000</t>
  </si>
  <si>
    <t>DA5139006</t>
  </si>
  <si>
    <t>2014-03-24 10:31:41.620000000</t>
  </si>
  <si>
    <t>2014-03-24 13:29:03.913000000</t>
  </si>
  <si>
    <t>furnizare adeziv</t>
  </si>
  <si>
    <t>GIDA PROD SERV SRL</t>
  </si>
  <si>
    <t>Drumul BERCENARULUI, NR.40</t>
  </si>
  <si>
    <t>DA5144719</t>
  </si>
  <si>
    <t>2014-03-25 09:44:32.500000000</t>
  </si>
  <si>
    <t>2014-03-26 19:31:03.753000000</t>
  </si>
  <si>
    <t>servicii de spalare a aleilor</t>
  </si>
  <si>
    <t>90611000-3</t>
  </si>
  <si>
    <t>READYMIX ROMANIA SRL</t>
  </si>
  <si>
    <t>Oradea</t>
  </si>
  <si>
    <t>Oradea, str.Ogorului, nr.51/A, jud.Bihor</t>
  </si>
  <si>
    <t>DA5143968</t>
  </si>
  <si>
    <t>2014-03-25 08:26:16.043000000</t>
  </si>
  <si>
    <t>2014-03-25 09:53:17.007000000</t>
  </si>
  <si>
    <t>furnizare beton</t>
  </si>
  <si>
    <t>44114100-3</t>
  </si>
  <si>
    <t>DA5137427</t>
  </si>
  <si>
    <t>2014-03-23 10:44:34.567000000</t>
  </si>
  <si>
    <t>2014-03-24 09:57:11.753000000</t>
  </si>
  <si>
    <t>furnizare electrovalva debit</t>
  </si>
  <si>
    <t>DA5137428</t>
  </si>
  <si>
    <t>2014-03-23 10:45:29.620000000</t>
  </si>
  <si>
    <t>2014-03-24 09:57:26.963000000</t>
  </si>
  <si>
    <t>furnizare captor pozitie axiala</t>
  </si>
  <si>
    <t>DA5137429</t>
  </si>
  <si>
    <t>2014-03-23 10:46:30.567000000</t>
  </si>
  <si>
    <t>2014-03-24 09:57:41.470000000</t>
  </si>
  <si>
    <t>furnizare cruce cardanica</t>
  </si>
  <si>
    <t>34941500-0</t>
  </si>
  <si>
    <t>DA5137430</t>
  </si>
  <si>
    <t>2014-03-23 10:59:50.020000000</t>
  </si>
  <si>
    <t>2014-03-24 09:57:58.757000000</t>
  </si>
  <si>
    <t>DA5137431</t>
  </si>
  <si>
    <t>2014-03-23 11:00:52.703000000</t>
  </si>
  <si>
    <t>2014-03-24 09:58:20.610000000</t>
  </si>
  <si>
    <t>DA5137432</t>
  </si>
  <si>
    <t>2014-03-23 11:01:44.337000000</t>
  </si>
  <si>
    <t>2014-03-24 09:58:44.760000000</t>
  </si>
  <si>
    <t>furnizare cuplaj volan</t>
  </si>
  <si>
    <t>DA5137433</t>
  </si>
  <si>
    <t>2014-03-23 11:02:37.473000000</t>
  </si>
  <si>
    <t>2014-03-24 09:59:02.107000000</t>
  </si>
  <si>
    <t>DA5137434</t>
  </si>
  <si>
    <t>2014-03-23 11:03:36.347000000</t>
  </si>
  <si>
    <t>2014-03-24 09:59:16.460000000</t>
  </si>
  <si>
    <t>DA5137437</t>
  </si>
  <si>
    <t>2014-03-23 11:08:19.360000000</t>
  </si>
  <si>
    <t>2014-03-24 09:59:30.593000000</t>
  </si>
  <si>
    <t>servicii de reparatii autoturisme</t>
  </si>
  <si>
    <t>DA5137438</t>
  </si>
  <si>
    <t>2014-03-23 11:19:48.117000000</t>
  </si>
  <si>
    <t>2014-03-24 09:59:46.723000000</t>
  </si>
  <si>
    <t>DA5137439</t>
  </si>
  <si>
    <t>2014-03-23 11:20:36.773000000</t>
  </si>
  <si>
    <t>2014-03-24 10:00:01.933000000</t>
  </si>
  <si>
    <t>DA5137440</t>
  </si>
  <si>
    <t>2014-03-23 11:21:28.067000000</t>
  </si>
  <si>
    <t>2014-03-24 10:00:16.550000000</t>
  </si>
  <si>
    <t>DA5137441</t>
  </si>
  <si>
    <t>2014-03-23 11:22:12.730000000</t>
  </si>
  <si>
    <t>2014-03-24 10:00:31.683000000</t>
  </si>
  <si>
    <t>DA5137442</t>
  </si>
  <si>
    <t>2014-03-23 11:22:57.190000000</t>
  </si>
  <si>
    <t>2014-03-24 10:00:48.767000000</t>
  </si>
  <si>
    <t>furnizare maneta frana de mana</t>
  </si>
  <si>
    <t>DA5137443</t>
  </si>
  <si>
    <t>2014-03-23 11:24:34.597000000</t>
  </si>
  <si>
    <t>2014-03-24 10:01:05.707000000</t>
  </si>
  <si>
    <t>DA5137444</t>
  </si>
  <si>
    <t>2014-03-23 11:25:25.343000000</t>
  </si>
  <si>
    <t>2014-03-24 10:01:24.160000000</t>
  </si>
  <si>
    <t>furnizare pompa spalator parbriz</t>
  </si>
  <si>
    <t>42122100-1</t>
  </si>
  <si>
    <t>DA5137445</t>
  </si>
  <si>
    <t>2014-03-23 11:26:09.520000000</t>
  </si>
  <si>
    <t>2014-03-24 10:01:53.647000000</t>
  </si>
  <si>
    <t>furnizare diuza spalator parbriz</t>
  </si>
  <si>
    <t>DA5137446</t>
  </si>
  <si>
    <t>2014-03-23 11:27:01.970000000</t>
  </si>
  <si>
    <t>2014-03-24 10:04:11.753000000</t>
  </si>
  <si>
    <t>furnizare claxon</t>
  </si>
  <si>
    <t>DA5137447</t>
  </si>
  <si>
    <t>2014-03-23 11:28:03.183000000</t>
  </si>
  <si>
    <t>2014-03-24 10:04:32.657000000</t>
  </si>
  <si>
    <t>furnizare filtru de aer</t>
  </si>
  <si>
    <t>DA5137448</t>
  </si>
  <si>
    <t>2014-03-23 11:28:53.103000000</t>
  </si>
  <si>
    <t>2014-03-24 10:04:47.837000000</t>
  </si>
  <si>
    <t>DA5137449</t>
  </si>
  <si>
    <t>2014-03-23 11:29:44.723000000</t>
  </si>
  <si>
    <t>2014-03-24 10:05:03.170000000</t>
  </si>
  <si>
    <t>DA5137450</t>
  </si>
  <si>
    <t>2014-03-23 11:30:45.627000000</t>
  </si>
  <si>
    <t>2014-03-24 10:05:19.457000000</t>
  </si>
  <si>
    <t>DA5137451</t>
  </si>
  <si>
    <t>2014-03-23 11:31:36.093000000</t>
  </si>
  <si>
    <t>2014-03-24 10:05:35.637000000</t>
  </si>
  <si>
    <t xml:space="preserve">furnizare colier </t>
  </si>
  <si>
    <t>DA5137452</t>
  </si>
  <si>
    <t>2014-03-23 11:32:24.343000000</t>
  </si>
  <si>
    <t>2014-03-24 10:05:49.723000000</t>
  </si>
  <si>
    <t>DA5137453</t>
  </si>
  <si>
    <t>2014-03-23 11:33:36.260000000</t>
  </si>
  <si>
    <t>2014-03-24 10:06:05.540000000</t>
  </si>
  <si>
    <t>DA5137454</t>
  </si>
  <si>
    <t>2014-03-23 11:34:26.100000000</t>
  </si>
  <si>
    <t>2014-03-24 10:06:19.130000000</t>
  </si>
  <si>
    <t>DA5137455</t>
  </si>
  <si>
    <t>2014-03-23 11:35:52.213000000</t>
  </si>
  <si>
    <t>2014-03-24 10:06:37.397000000</t>
  </si>
  <si>
    <t>furnizare servicii de reparare autoturisme</t>
  </si>
  <si>
    <t>DA5137456</t>
  </si>
  <si>
    <t>2014-03-23 11:39:35.137000000</t>
  </si>
  <si>
    <t>2014-03-24 10:06:53.387000000</t>
  </si>
  <si>
    <t>furnizare lant distributie</t>
  </si>
  <si>
    <t>DA5137457</t>
  </si>
  <si>
    <t>2014-03-23 11:40:35.697000000</t>
  </si>
  <si>
    <t>2014-03-24 10:07:09.423000000</t>
  </si>
  <si>
    <t>furnizare intinzator lant distributie</t>
  </si>
  <si>
    <t>DA5137458</t>
  </si>
  <si>
    <t>2014-03-23 11:41:19.330000000</t>
  </si>
  <si>
    <t>2014-03-24 10:07:24.540000000</t>
  </si>
  <si>
    <t>furnizare patina distributie</t>
  </si>
  <si>
    <t>DA5137459</t>
  </si>
  <si>
    <t>2014-03-23 11:42:08.827000000</t>
  </si>
  <si>
    <t>2014-03-24 10:07:40.763000000</t>
  </si>
  <si>
    <t>furnizare senzor lichid racire</t>
  </si>
  <si>
    <t>DA5137460</t>
  </si>
  <si>
    <t>2014-03-23 11:42:47.797000000</t>
  </si>
  <si>
    <t>2014-03-24 10:08:00.093000000</t>
  </si>
  <si>
    <t>furnizare senzor turatie motor</t>
  </si>
  <si>
    <t>DA5137461</t>
  </si>
  <si>
    <t>2014-03-23 11:43:54.517000000</t>
  </si>
  <si>
    <t>2014-03-24 10:08:21.433000000</t>
  </si>
  <si>
    <t>furnizare demaror pornire</t>
  </si>
  <si>
    <t>DA5137462</t>
  </si>
  <si>
    <t>2014-03-23 11:45:01.707000000</t>
  </si>
  <si>
    <t>2014-03-24 10:08:36.410000000</t>
  </si>
  <si>
    <t xml:space="preserve">furnizare filtru combustibil </t>
  </si>
  <si>
    <t>DA5137463</t>
  </si>
  <si>
    <t>2014-03-23 11:46:12.313000000</t>
  </si>
  <si>
    <t>2014-03-24 10:08:50.683000000</t>
  </si>
  <si>
    <t>DA5137464</t>
  </si>
  <si>
    <t>2014-03-23 11:47:10.907000000</t>
  </si>
  <si>
    <t>2014-03-24 10:09:06.067000000</t>
  </si>
  <si>
    <t>DA5137465</t>
  </si>
  <si>
    <t>2014-03-23 11:48:10.093000000</t>
  </si>
  <si>
    <t>2014-03-24 10:09:22.320000000</t>
  </si>
  <si>
    <t>furnizare spray pornire</t>
  </si>
  <si>
    <t>24957000-7</t>
  </si>
  <si>
    <t>DA5137466</t>
  </si>
  <si>
    <t>2014-03-23 11:50:25.110000000</t>
  </si>
  <si>
    <t>2014-03-24 10:09:38.730000000</t>
  </si>
  <si>
    <t>DA5137467</t>
  </si>
  <si>
    <t>2014-03-23 11:51:48.757000000</t>
  </si>
  <si>
    <t>2014-03-24 10:09:57.843000000</t>
  </si>
  <si>
    <t>servicii de reparatii instalatie electrica</t>
  </si>
  <si>
    <t>DA5137468</t>
  </si>
  <si>
    <t>2014-03-23 11:53:16.353000000</t>
  </si>
  <si>
    <t>2014-03-24 10:10:19.277000000</t>
  </si>
  <si>
    <t>servicii de reparare a sistemului de injectie combustibil</t>
  </si>
  <si>
    <t>50511100-1</t>
  </si>
  <si>
    <t>DA5137469</t>
  </si>
  <si>
    <t>2014-03-23 11:54:29.110000000</t>
  </si>
  <si>
    <t>2014-03-24 10:10:35.437000000</t>
  </si>
  <si>
    <t>servicii de reparare a camionetelor</t>
  </si>
  <si>
    <t>DA5137470</t>
  </si>
  <si>
    <t>2014-03-23 12:01:20.247000000</t>
  </si>
  <si>
    <t>2014-03-24 10:10:50.367000000</t>
  </si>
  <si>
    <t>furnizare injector combustibil</t>
  </si>
  <si>
    <t>42122230-1</t>
  </si>
  <si>
    <t>DA5139108</t>
  </si>
  <si>
    <t>2014-03-24 10:40:49.793000000</t>
  </si>
  <si>
    <t>2014-03-24 13:31:51.663000000</t>
  </si>
  <si>
    <t>furnizare disc de frana</t>
  </si>
  <si>
    <t>DA5139096</t>
  </si>
  <si>
    <t>2014-03-24 10:39:45.723000000</t>
  </si>
  <si>
    <t>2014-03-24 13:31:23.287000000</t>
  </si>
  <si>
    <t>furnizare lagar intermediar cardan</t>
  </si>
  <si>
    <t>DA5139071</t>
  </si>
  <si>
    <t>2014-03-24 10:37:13.310000000</t>
  </si>
  <si>
    <t>2014-03-24 13:30:19.653000000</t>
  </si>
  <si>
    <t>furnizare pompa de injectie</t>
  </si>
  <si>
    <t>DA5139082</t>
  </si>
  <si>
    <t>2014-03-24 10:38:26.553000000</t>
  </si>
  <si>
    <t>2014-03-24 13:30:53.460000000</t>
  </si>
  <si>
    <t>DA5056342</t>
  </si>
  <si>
    <t>2014-03-02 12:15:39.537000000</t>
  </si>
  <si>
    <t>2014-03-03 10:49:57.733000000</t>
  </si>
  <si>
    <t>DA5056343</t>
  </si>
  <si>
    <t>2014-03-02 12:17:32.200000000</t>
  </si>
  <si>
    <t>2014-03-03 10:50:54.160000000</t>
  </si>
  <si>
    <t>DA5056344</t>
  </si>
  <si>
    <t>2014-03-02 12:19:59.997000000</t>
  </si>
  <si>
    <t>2014-03-03 10:52:04.673000000</t>
  </si>
  <si>
    <t>servicii de reparare autocamionete</t>
  </si>
  <si>
    <t>DA5056345</t>
  </si>
  <si>
    <t>2014-03-02 12:21:49.277000000</t>
  </si>
  <si>
    <t>2014-03-03 10:53:13.860000000</t>
  </si>
  <si>
    <t>servicii de intretinere a camioanelor</t>
  </si>
  <si>
    <t>DA5056346</t>
  </si>
  <si>
    <t>2014-03-02 12:23:06.623000000</t>
  </si>
  <si>
    <t>2014-03-03 10:54:17.913000000</t>
  </si>
  <si>
    <t>DA5056347</t>
  </si>
  <si>
    <t>2014-03-02 12:25:45.433000000</t>
  </si>
  <si>
    <t>2014-03-03 10:54:44.450000000</t>
  </si>
  <si>
    <t>furnizare maner usa</t>
  </si>
  <si>
    <t>DA5056348</t>
  </si>
  <si>
    <t>2014-03-02 12:27:06.117000000</t>
  </si>
  <si>
    <t>2014-03-03 10:55:21.143000000</t>
  </si>
  <si>
    <t>DA5056349</t>
  </si>
  <si>
    <t>2014-03-02 12:28:22.450000000</t>
  </si>
  <si>
    <t>2014-03-03 10:55:41.110000000</t>
  </si>
  <si>
    <t>DA5056350</t>
  </si>
  <si>
    <t>2014-03-02 12:29:41.823000000</t>
  </si>
  <si>
    <t>2014-03-03 10:57:17.880000000</t>
  </si>
  <si>
    <t>servicii de reparare a instalatiei de iluminat</t>
  </si>
  <si>
    <t>DA5056351</t>
  </si>
  <si>
    <t>2014-03-02 12:31:21.150000000</t>
  </si>
  <si>
    <t>2014-03-03 10:58:01.467000000</t>
  </si>
  <si>
    <t>servicii de inlocuire geam</t>
  </si>
  <si>
    <t>50112120-0</t>
  </si>
  <si>
    <t>DA5056352</t>
  </si>
  <si>
    <t>2014-03-02 12:32:23.083000000</t>
  </si>
  <si>
    <t>2014-03-03 10:58:25.880000000</t>
  </si>
  <si>
    <t>furnizare geam</t>
  </si>
  <si>
    <t>DA5056353</t>
  </si>
  <si>
    <t>2014-03-02 12:33:31.570000000</t>
  </si>
  <si>
    <t>2014-03-03 10:59:12.167000000</t>
  </si>
  <si>
    <t>DA5056354</t>
  </si>
  <si>
    <t>2014-03-02 12:35:43.770000000</t>
  </si>
  <si>
    <t>2014-03-03 10:59:38.873000000</t>
  </si>
  <si>
    <t>DA5056355</t>
  </si>
  <si>
    <t>2014-03-02 12:38:07.750000000</t>
  </si>
  <si>
    <t>2014-03-03 11:00:46.050000000</t>
  </si>
  <si>
    <t>servicii de reparare a instalatiei electrice</t>
  </si>
  <si>
    <t>DA5056356</t>
  </si>
  <si>
    <t>2014-03-02 12:39:12.930000000</t>
  </si>
  <si>
    <t>2014-03-03 11:01:11.087000000</t>
  </si>
  <si>
    <t>DA5056357</t>
  </si>
  <si>
    <t>2014-03-02 12:43:11.147000000</t>
  </si>
  <si>
    <t>2014-03-03 11:01:33.223000000</t>
  </si>
  <si>
    <t>servicii de intretinere a autocamionetelor</t>
  </si>
  <si>
    <t>DA5056358</t>
  </si>
  <si>
    <t>2014-03-02 12:44:27.403000000</t>
  </si>
  <si>
    <t>2014-03-03 11:01:53.503000000</t>
  </si>
  <si>
    <t>DA5056359</t>
  </si>
  <si>
    <t>2014-03-02 12:45:20.583000000</t>
  </si>
  <si>
    <t>2014-03-03 11:02:24.813000000</t>
  </si>
  <si>
    <t>DA5056360</t>
  </si>
  <si>
    <t>2014-03-02 12:46:07.697000000</t>
  </si>
  <si>
    <t>2014-03-03 11:02:57.747000000</t>
  </si>
  <si>
    <t>DA5056361</t>
  </si>
  <si>
    <t>2014-03-02 12:47:05.200000000</t>
  </si>
  <si>
    <t>2014-03-03 11:03:22.440000000</t>
  </si>
  <si>
    <t>DA5056362</t>
  </si>
  <si>
    <t>2014-03-02 12:47:54.433000000</t>
  </si>
  <si>
    <t>2014-03-03 11:04:08.540000000</t>
  </si>
  <si>
    <t>DA5056363</t>
  </si>
  <si>
    <t>2014-03-02 12:48:46.053000000</t>
  </si>
  <si>
    <t>2014-03-03 11:04:33.920000000</t>
  </si>
  <si>
    <t>DA5056364</t>
  </si>
  <si>
    <t>2014-03-02 12:50:35.507000000</t>
  </si>
  <si>
    <t>2014-03-03 11:04:54.263000000</t>
  </si>
  <si>
    <t>furnizare pompa de apa</t>
  </si>
  <si>
    <t>42122130-0</t>
  </si>
  <si>
    <t>DA5056365</t>
  </si>
  <si>
    <t>2014-03-02 12:51:27.173000000</t>
  </si>
  <si>
    <t>2014-03-03 11:05:18.567000000</t>
  </si>
  <si>
    <t>furnizare inel O pentru pompa apa</t>
  </si>
  <si>
    <t>44425200-7</t>
  </si>
  <si>
    <t>DA5056366</t>
  </si>
  <si>
    <t>2014-03-02 12:52:12.133000000</t>
  </si>
  <si>
    <t>2014-03-03 11:05:53.090000000</t>
  </si>
  <si>
    <t>furnizare garnitura pompa apa</t>
  </si>
  <si>
    <t>DA5056371</t>
  </si>
  <si>
    <t>2014-03-02 12:58:13.093000000</t>
  </si>
  <si>
    <t>2014-03-03 11:08:11.590000000</t>
  </si>
  <si>
    <t>DA5056367</t>
  </si>
  <si>
    <t>2014-03-02 12:53:19.840000000</t>
  </si>
  <si>
    <t>2014-03-03 11:06:22.717000000</t>
  </si>
  <si>
    <t>DA5056368</t>
  </si>
  <si>
    <t>2014-03-02 12:54:11.430000000</t>
  </si>
  <si>
    <t>2014-03-03 11:06:43.293000000</t>
  </si>
  <si>
    <t>DA5056369</t>
  </si>
  <si>
    <t>2014-03-02 12:55:07.683000000</t>
  </si>
  <si>
    <t>2014-03-03 11:07:20.173000000</t>
  </si>
  <si>
    <t>DA5056370</t>
  </si>
  <si>
    <t>2014-03-02 12:56:36.403000000</t>
  </si>
  <si>
    <t>2014-03-03 11:07:46.630000000</t>
  </si>
  <si>
    <t>DA4912834</t>
  </si>
  <si>
    <t>2014-01-19 17:11:31.377000000</t>
  </si>
  <si>
    <t>2014-01-21 13:03:21.183000000</t>
  </si>
  <si>
    <t>DA4912835</t>
  </si>
  <si>
    <t>2014-01-19 17:12:10.123000000</t>
  </si>
  <si>
    <t>2014-01-21 13:03:37.247000000</t>
  </si>
  <si>
    <t>DA4912836</t>
  </si>
  <si>
    <t>2014-01-19 17:12:58.797000000</t>
  </si>
  <si>
    <t>2014-01-21 13:03:52.777000000</t>
  </si>
  <si>
    <t>DA4912837</t>
  </si>
  <si>
    <t>2014-01-19 17:13:34.653000000</t>
  </si>
  <si>
    <t>2014-01-21 13:04:09.013000000</t>
  </si>
  <si>
    <t>DA4912838</t>
  </si>
  <si>
    <t>2014-01-19 17:14:19.137000000</t>
  </si>
  <si>
    <t>2014-01-21 13:04:24.823000000</t>
  </si>
  <si>
    <t>DA4912839</t>
  </si>
  <si>
    <t>2014-01-19 17:14:43.933000000</t>
  </si>
  <si>
    <t>2014-01-21 13:04:42.793000000</t>
  </si>
  <si>
    <t>DA4912840</t>
  </si>
  <si>
    <t>2014-01-19 17:15:30.887000000</t>
  </si>
  <si>
    <t>2014-01-21 13:05:01.840000000</t>
  </si>
  <si>
    <t>DA4912841</t>
  </si>
  <si>
    <t>2014-01-19 17:16:07.853000000</t>
  </si>
  <si>
    <t>2014-01-21 13:05:19.293000000</t>
  </si>
  <si>
    <t>DA4912842</t>
  </si>
  <si>
    <t>2014-01-19 17:17:11.993000000</t>
  </si>
  <si>
    <t>2014-01-21 13:05:35.013000000</t>
  </si>
  <si>
    <t>DA4912843</t>
  </si>
  <si>
    <t>2014-01-19 17:17:50.087000000</t>
  </si>
  <si>
    <t>2014-01-21 13:05:53.793000000</t>
  </si>
  <si>
    <t>DA4912844</t>
  </si>
  <si>
    <t>2014-01-19 17:19:39.227000000</t>
  </si>
  <si>
    <t>2014-01-21 13:06:21.120000000</t>
  </si>
  <si>
    <t>DA4912845</t>
  </si>
  <si>
    <t>2014-01-19 17:20:20.507000000</t>
  </si>
  <si>
    <t>2014-01-21 13:06:39.793000000</t>
  </si>
  <si>
    <t>DA4912846</t>
  </si>
  <si>
    <t>2014-01-19 17:21:15.317000000</t>
  </si>
  <si>
    <t>2014-01-21 13:06:56.950000000</t>
  </si>
  <si>
    <t>DA4912847</t>
  </si>
  <si>
    <t>2014-01-19 17:22:24.893000000</t>
  </si>
  <si>
    <t>2014-01-21 13:07:11.730000000</t>
  </si>
  <si>
    <t>DA4912848</t>
  </si>
  <si>
    <t>2014-01-19 17:23:31.580000000</t>
  </si>
  <si>
    <t>2014-01-21 13:07:26.853000000</t>
  </si>
  <si>
    <t>DA4912849</t>
  </si>
  <si>
    <t>2014-01-19 17:24:27.360000000</t>
  </si>
  <si>
    <t>2014-01-21 13:07:45.557000000</t>
  </si>
  <si>
    <t>DA4912850</t>
  </si>
  <si>
    <t>2014-01-19 17:26:14.547000000</t>
  </si>
  <si>
    <t>2014-01-21 13:07:59.497000000</t>
  </si>
  <si>
    <t>42142200-8</t>
  </si>
  <si>
    <t>DA4912851</t>
  </si>
  <si>
    <t>2014-01-19 17:27:29.340000000</t>
  </si>
  <si>
    <t>2014-01-21 13:08:12.997000000</t>
  </si>
  <si>
    <t>DA4912852</t>
  </si>
  <si>
    <t>2014-01-19 17:29:59.760000000</t>
  </si>
  <si>
    <t>2014-01-21 13:08:31.247000000</t>
  </si>
  <si>
    <t>furnizare dispersor lampa stop</t>
  </si>
  <si>
    <t>DA4912853</t>
  </si>
  <si>
    <t>2014-01-19 17:30:55.103000000</t>
  </si>
  <si>
    <t>2014-01-21 13:08:45.853000000</t>
  </si>
  <si>
    <t>furnizare maneta schimbator viteze</t>
  </si>
  <si>
    <t>DA4912854</t>
  </si>
  <si>
    <t>2014-01-19 17:34:42.567000000</t>
  </si>
  <si>
    <t>2014-01-21 13:09:02.980000000</t>
  </si>
  <si>
    <t>DA4912855</t>
  </si>
  <si>
    <t>2014-01-19 17:36:19.143000000</t>
  </si>
  <si>
    <t>2014-01-21 13:09:16.637000000</t>
  </si>
  <si>
    <t>DA4912856</t>
  </si>
  <si>
    <t>2014-01-19 17:37:13.720000000</t>
  </si>
  <si>
    <t>2014-01-21 13:09:31.963000000</t>
  </si>
  <si>
    <t>DA4912857</t>
  </si>
  <si>
    <t>2014-01-19 17:38:06.080000000</t>
  </si>
  <si>
    <t>2014-01-21 13:09:54.683000000</t>
  </si>
  <si>
    <t>furnizare saboti frana</t>
  </si>
  <si>
    <t>34322500-5</t>
  </si>
  <si>
    <t>DA4912858</t>
  </si>
  <si>
    <t>2014-01-19 17:38:55.250000000</t>
  </si>
  <si>
    <t>2014-01-21 13:10:08.963000000</t>
  </si>
  <si>
    <t>DA4912859</t>
  </si>
  <si>
    <t>2014-01-19 17:39:46.437000000</t>
  </si>
  <si>
    <t>2014-01-21 13:10:21.683000000</t>
  </si>
  <si>
    <t>DA4912860</t>
  </si>
  <si>
    <t>2014-01-19 17:40:45.717000000</t>
  </si>
  <si>
    <t>2014-01-21 13:10:35.917000000</t>
  </si>
  <si>
    <t>DA4912861</t>
  </si>
  <si>
    <t>2014-01-19 17:41:46.403000000</t>
  </si>
  <si>
    <t>2014-01-21 13:10:50.760000000</t>
  </si>
  <si>
    <t>DA4912862</t>
  </si>
  <si>
    <t>2014-01-19 17:42:39.510000000</t>
  </si>
  <si>
    <t>2014-01-21 13:11:16.213000000</t>
  </si>
  <si>
    <t>DA4912863</t>
  </si>
  <si>
    <t>2014-01-19 17:45:41.007000000</t>
  </si>
  <si>
    <t>2014-01-21 13:11:30.900000000</t>
  </si>
  <si>
    <t>DA4912864</t>
  </si>
  <si>
    <t>2014-01-19 17:50:44.610000000</t>
  </si>
  <si>
    <t>2014-01-21 13:11:51.527000000</t>
  </si>
  <si>
    <t>DA4912865</t>
  </si>
  <si>
    <t>2014-01-19 17:51:50.703000000</t>
  </si>
  <si>
    <t>2014-01-21 13:12:06.227000000</t>
  </si>
  <si>
    <t>DA4912866</t>
  </si>
  <si>
    <t>2014-01-19 17:52:38.373000000</t>
  </si>
  <si>
    <t>2014-01-21 13:12:20.837000000</t>
  </si>
  <si>
    <t>servicii de reparare a instalatiei de franare</t>
  </si>
  <si>
    <t>DA4912867</t>
  </si>
  <si>
    <t>2014-01-19 17:53:43.013000000</t>
  </si>
  <si>
    <t>2014-01-21 13:12:32.197000000</t>
  </si>
  <si>
    <t>DA4912868</t>
  </si>
  <si>
    <t>2014-01-19 17:54:53.123000000</t>
  </si>
  <si>
    <t>2014-01-21 13:12:44.917000000</t>
  </si>
  <si>
    <t>DA4912869</t>
  </si>
  <si>
    <t>2014-01-19 17:56:22.103000000</t>
  </si>
  <si>
    <t>2014-01-21 13:12:58.727000000</t>
  </si>
  <si>
    <t>DA4917093</t>
  </si>
  <si>
    <t>2014-01-20 18:03:21.857000000</t>
  </si>
  <si>
    <t>2014-01-21 13:13:12.900000000</t>
  </si>
  <si>
    <t>furnizare bandou usa</t>
  </si>
  <si>
    <t>DA4917095</t>
  </si>
  <si>
    <t>2014-01-20 18:04:48.700000000</t>
  </si>
  <si>
    <t>2014-01-21 13:13:32.463000000</t>
  </si>
  <si>
    <t>furnizare conducta evacuare gaze</t>
  </si>
  <si>
    <t>DA5171078</t>
  </si>
  <si>
    <t>2014-03-31 11:20:07.343000000</t>
  </si>
  <si>
    <t>2014-04-01 14:30:07.407000000</t>
  </si>
  <si>
    <t>DA5171088</t>
  </si>
  <si>
    <t>2014-03-31 11:21:24.160000000</t>
  </si>
  <si>
    <t>2014-04-01 14:30:25.597000000</t>
  </si>
  <si>
    <t>servicii de reparatii instalatie de franare</t>
  </si>
  <si>
    <t>DA5171044</t>
  </si>
  <si>
    <t>2014-03-31 11:17:20.220000000</t>
  </si>
  <si>
    <t>2014-04-01 14:29:32.557000000</t>
  </si>
  <si>
    <t>09211610-0</t>
  </si>
  <si>
    <t>DA5171065</t>
  </si>
  <si>
    <t>2014-03-31 11:19:14.833000000</t>
  </si>
  <si>
    <t>2014-04-01 14:29:48.093000000</t>
  </si>
  <si>
    <t>furnizare furtun frana</t>
  </si>
  <si>
    <t>DA5171037</t>
  </si>
  <si>
    <t>2014-03-31 11:16:20.643000000</t>
  </si>
  <si>
    <t>2014-04-01 14:29:13.303000000</t>
  </si>
  <si>
    <t>DA5171020</t>
  </si>
  <si>
    <t>2014-03-31 11:15:14.357000000</t>
  </si>
  <si>
    <t>2014-04-01 14:28:56.160000000</t>
  </si>
  <si>
    <t>DA5077374</t>
  </si>
  <si>
    <t>2014-03-06 13:48:30.880000000</t>
  </si>
  <si>
    <t>2014-03-07 09:50:34.963000000</t>
  </si>
  <si>
    <t>furnizare seminte flori</t>
  </si>
  <si>
    <t>03111900-1</t>
  </si>
  <si>
    <t>DA5077359</t>
  </si>
  <si>
    <t>2014-03-06 13:46:44.737000000</t>
  </si>
  <si>
    <t>2014-03-07 09:50:18.817000000</t>
  </si>
  <si>
    <t>DA5077350</t>
  </si>
  <si>
    <t>2014-03-06 13:45:33.660000000</t>
  </si>
  <si>
    <t>2014-03-07 09:50:03.110000000</t>
  </si>
  <si>
    <t>DA5077335</t>
  </si>
  <si>
    <t>2014-03-06 13:43:51.403000000</t>
  </si>
  <si>
    <t>2014-03-07 09:49:44.200000000</t>
  </si>
  <si>
    <t>DA5077321</t>
  </si>
  <si>
    <t>2014-03-06 13:42:38.487000000</t>
  </si>
  <si>
    <t>2014-03-07 09:49:23.267000000</t>
  </si>
  <si>
    <t>DA5077306</t>
  </si>
  <si>
    <t>2014-03-06 13:41:11.783000000</t>
  </si>
  <si>
    <t>2014-03-07 09:48:50.567000000</t>
  </si>
  <si>
    <t>MICHITUC MARIAN Intreprindere Individuala</t>
  </si>
  <si>
    <t>Bucuresti,Sector 2,Str.Giuseppe Garibaldi,Nr.1.Sc.1.Et.2,Ap.25</t>
  </si>
  <si>
    <t>DA5070396</t>
  </si>
  <si>
    <t>2014-03-05 12:49:52.890000000</t>
  </si>
  <si>
    <t>2014-03-06 13:49:10.767000000</t>
  </si>
  <si>
    <t>servicii de consultanta in domeniul securitatii muncii</t>
  </si>
  <si>
    <t>71317210-8</t>
  </si>
  <si>
    <t>DA5070422</t>
  </si>
  <si>
    <t>2014-03-05 12:51:17.363000000</t>
  </si>
  <si>
    <t>2014-03-06 13:49:41.047000000</t>
  </si>
  <si>
    <t>servicii de consultanta in domeniul PSI</t>
  </si>
  <si>
    <t>71317100-4</t>
  </si>
  <si>
    <t>DA5074269</t>
  </si>
  <si>
    <t>2014-03-06 09:37:02.607000000</t>
  </si>
  <si>
    <t>2014-03-06 13:50:30.390000000</t>
  </si>
  <si>
    <t>servicii de consultanta in domeniul mediului</t>
  </si>
  <si>
    <t>90713000-8</t>
  </si>
  <si>
    <t>FERTRUST SRL</t>
  </si>
  <si>
    <t>Str. Dreptatii, Nr.8, Bl. O10, Ap. 30, Sector 6</t>
  </si>
  <si>
    <t>DA5056337</t>
  </si>
  <si>
    <t>2014-03-02 11:43:47.870000000</t>
  </si>
  <si>
    <t>2014-03-04 08:44:47.113000000</t>
  </si>
  <si>
    <t>servicii RSVTI</t>
  </si>
  <si>
    <t>71631100-1</t>
  </si>
  <si>
    <t>DA5056338</t>
  </si>
  <si>
    <t>2014-03-02 11:46:20.277000000</t>
  </si>
  <si>
    <t>2014-03-04 08:45:25.770000000</t>
  </si>
  <si>
    <t>DA5056339</t>
  </si>
  <si>
    <t>2014-03-02 11:48:18.777000000</t>
  </si>
  <si>
    <t>2014-03-04 08:45:39.250000000</t>
  </si>
  <si>
    <t>DA5056340</t>
  </si>
  <si>
    <t>2014-03-02 11:50:59.147000000</t>
  </si>
  <si>
    <t>2014-03-04 08:46:00.637000000</t>
  </si>
  <si>
    <t>DA5056341</t>
  </si>
  <si>
    <t>2014-03-02 12:05:07.040000000</t>
  </si>
  <si>
    <t>2014-03-04 08:46:19.560000000</t>
  </si>
  <si>
    <t>DA5116385</t>
  </si>
  <si>
    <t>2014-03-18 10:09:21.003000000</t>
  </si>
  <si>
    <t>2014-03-19 11:16:10.220000000</t>
  </si>
  <si>
    <t>Servicii intretinere dispensere</t>
  </si>
  <si>
    <t>90600000-3</t>
  </si>
  <si>
    <t>DA5105804</t>
  </si>
  <si>
    <t>2014-03-14 09:05:17.570000000</t>
  </si>
  <si>
    <t>2014-03-17 09:28:59.537000000</t>
  </si>
  <si>
    <t>DA5058115</t>
  </si>
  <si>
    <t>2014-03-03 11:23:19.413000000</t>
  </si>
  <si>
    <t>2014-03-04 15:13:47.283000000</t>
  </si>
  <si>
    <t>inchiriere incarcator frontal</t>
  </si>
  <si>
    <t>45520000-8</t>
  </si>
  <si>
    <t>DA5058083</t>
  </si>
  <si>
    <t>2014-03-03 11:21:22.723000000</t>
  </si>
  <si>
    <t>2014-03-04 15:13:36.690000000</t>
  </si>
  <si>
    <t>SC DENIMAR MANAGEMENT SRL</t>
  </si>
  <si>
    <t>str. Sculptorilor nr.2, sector 6</t>
  </si>
  <si>
    <t>DA5161107</t>
  </si>
  <si>
    <t>2014-03-27 13:53:42.553000000</t>
  </si>
  <si>
    <t>2014-03-28 11:28:06.197000000</t>
  </si>
  <si>
    <t>servicii de curatenie a cladirilor</t>
  </si>
  <si>
    <t>90911200-8</t>
  </si>
  <si>
    <t>DA5161216</t>
  </si>
  <si>
    <t>2014-03-27 14:02:51.630000000</t>
  </si>
  <si>
    <t>2014-03-28 11:28:22.840000000</t>
  </si>
  <si>
    <t>servicii de curatenie a birourilor</t>
  </si>
  <si>
    <t>90919200-4</t>
  </si>
  <si>
    <t>DA5317490</t>
  </si>
  <si>
    <t>2014-05-08 12:53:13.717000000</t>
  </si>
  <si>
    <t>2014-05-09 09:36:48.237000000</t>
  </si>
  <si>
    <t>servicii de telefonie mobila</t>
  </si>
  <si>
    <t>64212000-5</t>
  </si>
  <si>
    <t>DA5386203</t>
  </si>
  <si>
    <t>2014-05-26 09:07:38.837000000</t>
  </si>
  <si>
    <t>2014-05-26 13:20:27.003000000</t>
  </si>
  <si>
    <t xml:space="preserve">furnizare propan </t>
  </si>
  <si>
    <t>ROMTELECOM S.A.</t>
  </si>
  <si>
    <t>Piata Presei Libere nr.3-5, cladirea City Gate etajele 7-18 din Turnul de Nord, sector 1</t>
  </si>
  <si>
    <t>DA5260389</t>
  </si>
  <si>
    <t>2014-04-24 11:07:19.313000000</t>
  </si>
  <si>
    <t>2014-04-24 11:39:03.337000000</t>
  </si>
  <si>
    <t>Servicii de telefonie si de transmisie de date</t>
  </si>
  <si>
    <t>64210000-1</t>
  </si>
  <si>
    <t>DA5325365</t>
  </si>
  <si>
    <t>2014-05-10 11:46:18.217000000</t>
  </si>
  <si>
    <t>2014-05-12 15:01:35.053000000</t>
  </si>
  <si>
    <t>servicii de vidanjare</t>
  </si>
  <si>
    <t>90460000-9</t>
  </si>
  <si>
    <t>DA5325398</t>
  </si>
  <si>
    <t>2014-05-10 12:40:45.070000000</t>
  </si>
  <si>
    <t>2014-05-12 14:46:51.183000000</t>
  </si>
  <si>
    <t>DA5325406</t>
  </si>
  <si>
    <t>2014-05-10 13:00:26.127000000</t>
  </si>
  <si>
    <t>2014-05-12 14:50:41.097000000</t>
  </si>
  <si>
    <t>DA5325407</t>
  </si>
  <si>
    <t>2014-05-10 13:10:52.223000000</t>
  </si>
  <si>
    <t>2014-05-12 14:51:03.733000000</t>
  </si>
  <si>
    <t>DA5325403</t>
  </si>
  <si>
    <t>2014-05-10 12:51:27.903000000</t>
  </si>
  <si>
    <t>2014-05-12 14:49:24.717000000</t>
  </si>
  <si>
    <t>DA5325404</t>
  </si>
  <si>
    <t>2014-05-10 12:53:10.210000000</t>
  </si>
  <si>
    <t>2014-05-12 14:49:49.053000000</t>
  </si>
  <si>
    <t>DA5325405</t>
  </si>
  <si>
    <t>2014-05-10 12:55:58.147000000</t>
  </si>
  <si>
    <t>2014-05-12 14:50:19.507000000</t>
  </si>
  <si>
    <t>DA5325395</t>
  </si>
  <si>
    <t>2014-05-10 12:27:59.113000000</t>
  </si>
  <si>
    <t>2014-05-12 14:45:07.567000000</t>
  </si>
  <si>
    <t>DA5325396</t>
  </si>
  <si>
    <t>2014-05-10 12:35:42.243000000</t>
  </si>
  <si>
    <t>2014-05-12 14:45:48.797000000</t>
  </si>
  <si>
    <t>DA5325397</t>
  </si>
  <si>
    <t>2014-05-10 12:36:28.153000000</t>
  </si>
  <si>
    <t>2014-05-12 14:46:21.247000000</t>
  </si>
  <si>
    <t>DA5325400</t>
  </si>
  <si>
    <t>2014-05-10 12:45:42.093000000</t>
  </si>
  <si>
    <t>2014-05-12 14:47:41.727000000</t>
  </si>
  <si>
    <t>furnizare disc abraziv</t>
  </si>
  <si>
    <t>DA5325401</t>
  </si>
  <si>
    <t>2014-05-10 12:48:29.093000000</t>
  </si>
  <si>
    <t>2014-05-12 14:48:28.073000000</t>
  </si>
  <si>
    <t>DA5325402</t>
  </si>
  <si>
    <t>2014-05-10 12:49:05.613000000</t>
  </si>
  <si>
    <t>2014-05-12 14:48:51.943000000</t>
  </si>
  <si>
    <t>DA5325399</t>
  </si>
  <si>
    <t>2014-05-10 12:41:48.733000000</t>
  </si>
  <si>
    <t>2014-05-12 14:47:19.027000000</t>
  </si>
  <si>
    <t>furnizare diluant vopsea</t>
  </si>
  <si>
    <t>DA5344066</t>
  </si>
  <si>
    <t>2014-05-14 19:07:35.357000000</t>
  </si>
  <si>
    <t>2014-05-15 11:21:17.507000000</t>
  </si>
  <si>
    <t>furnizare rulment roata</t>
  </si>
  <si>
    <t>DA5344076</t>
  </si>
  <si>
    <t>2014-05-14 19:20:42.460000000</t>
  </si>
  <si>
    <t>2014-05-15 11:26:27.230000000</t>
  </si>
  <si>
    <t>furnizare  kit distributie</t>
  </si>
  <si>
    <t>DA5344068</t>
  </si>
  <si>
    <t>2014-05-14 19:09:34.777000000</t>
  </si>
  <si>
    <t>2014-05-15 11:22:20.500000000</t>
  </si>
  <si>
    <t>DA5344074</t>
  </si>
  <si>
    <t>2014-05-14 19:17:24.967000000</t>
  </si>
  <si>
    <t>2014-05-15 11:25:33.770000000</t>
  </si>
  <si>
    <t>DA5344062</t>
  </si>
  <si>
    <t>2014-05-14 19:04:27.670000000</t>
  </si>
  <si>
    <t>2014-05-15 11:19:09.883000000</t>
  </si>
  <si>
    <t>furnizare surub tija</t>
  </si>
  <si>
    <t>DA5344063</t>
  </si>
  <si>
    <t>2014-05-14 19:05:04.627000000</t>
  </si>
  <si>
    <t>2014-05-15 11:19:38.557000000</t>
  </si>
  <si>
    <t>furnizare piulita tija</t>
  </si>
  <si>
    <t>DA5344070</t>
  </si>
  <si>
    <t>2014-05-14 19:13:38.827000000</t>
  </si>
  <si>
    <t>2014-05-15 11:23:31.653000000</t>
  </si>
  <si>
    <t>DA5344071</t>
  </si>
  <si>
    <t>2014-05-14 19:14:28.183000000</t>
  </si>
  <si>
    <t>2014-05-15 11:24:02.680000000</t>
  </si>
  <si>
    <t>furnizare senzor arbore cotit</t>
  </si>
  <si>
    <t>DA5344072</t>
  </si>
  <si>
    <t>2014-05-14 19:15:42.287000000</t>
  </si>
  <si>
    <t>2014-05-15 11:24:33.007000000</t>
  </si>
  <si>
    <t>DA5325368</t>
  </si>
  <si>
    <t>2014-05-10 11:51:26.150000000</t>
  </si>
  <si>
    <t>2014-05-12 14:52:33.527000000</t>
  </si>
  <si>
    <t>DA5325386</t>
  </si>
  <si>
    <t>2014-05-10 12:10:13.233000000</t>
  </si>
  <si>
    <t>2014-05-12 14:59:51.407000000</t>
  </si>
  <si>
    <t>DA5325387</t>
  </si>
  <si>
    <t>2014-05-10 12:10:58.723000000</t>
  </si>
  <si>
    <t>2014-05-12 15:00:14.133000000</t>
  </si>
  <si>
    <t>DA5325367</t>
  </si>
  <si>
    <t>2014-05-10 11:50:31.970000000</t>
  </si>
  <si>
    <t>2014-05-12 14:52:10.080000000</t>
  </si>
  <si>
    <t>DA5325369</t>
  </si>
  <si>
    <t>2014-05-10 11:52:19.987000000</t>
  </si>
  <si>
    <t>2014-05-12 14:52:53.947000000</t>
  </si>
  <si>
    <t>DA5325372</t>
  </si>
  <si>
    <t>2014-05-10 11:55:27.033000000</t>
  </si>
  <si>
    <t>2014-05-12 14:54:48.280000000</t>
  </si>
  <si>
    <t>DA5325373</t>
  </si>
  <si>
    <t>2014-05-10 11:57:06.890000000</t>
  </si>
  <si>
    <t>2014-05-12 14:55:09.387000000</t>
  </si>
  <si>
    <t>DA5325378</t>
  </si>
  <si>
    <t>2014-05-10 12:01:31.313000000</t>
  </si>
  <si>
    <t>2014-05-12 14:57:00.147000000</t>
  </si>
  <si>
    <t>DA5325381</t>
  </si>
  <si>
    <t>2014-05-10 12:04:44.787000000</t>
  </si>
  <si>
    <t>2014-05-12 14:58:02.297000000</t>
  </si>
  <si>
    <t>furnizare supapa presiune vacuum</t>
  </si>
  <si>
    <t>DA5325371</t>
  </si>
  <si>
    <t>2014-05-10 11:54:42.090000000</t>
  </si>
  <si>
    <t>2014-05-12 14:54:15.723000000</t>
  </si>
  <si>
    <t>DA5325383</t>
  </si>
  <si>
    <t>2014-05-10 12:06:29.387000000</t>
  </si>
  <si>
    <t>2014-05-12 14:58:40.237000000</t>
  </si>
  <si>
    <t>DA5325370</t>
  </si>
  <si>
    <t>2014-05-10 11:53:29.487000000</t>
  </si>
  <si>
    <t>2014-05-12 14:53:13.883000000</t>
  </si>
  <si>
    <t>DA5325374</t>
  </si>
  <si>
    <t>2014-05-10 11:57:53.520000000</t>
  </si>
  <si>
    <t>2014-05-12 14:55:33.613000000</t>
  </si>
  <si>
    <t>DA5325377</t>
  </si>
  <si>
    <t>2014-05-10 12:00:42.610000000</t>
  </si>
  <si>
    <t>2014-05-12 14:56:38.853000000</t>
  </si>
  <si>
    <t>furnizare suruburi volanta</t>
  </si>
  <si>
    <t>DA5325379</t>
  </si>
  <si>
    <t>2014-05-10 12:02:24.977000000</t>
  </si>
  <si>
    <t>2014-05-12 14:57:20.413000000</t>
  </si>
  <si>
    <t>furnizare cablaj clapeta acceleratie</t>
  </si>
  <si>
    <t>DA5325382</t>
  </si>
  <si>
    <t>2014-05-10 12:05:40.620000000</t>
  </si>
  <si>
    <t>2014-05-12 14:58:20.910000000</t>
  </si>
  <si>
    <t>DA5325384</t>
  </si>
  <si>
    <t>2014-05-10 12:08:21.567000000</t>
  </si>
  <si>
    <t>2014-05-12 14:59:07.070000000</t>
  </si>
  <si>
    <t>furnizare solutie spalat motor</t>
  </si>
  <si>
    <t>DA5325385</t>
  </si>
  <si>
    <t>2014-05-10 12:09:13.470000000</t>
  </si>
  <si>
    <t>2014-05-12 14:59:28.270000000</t>
  </si>
  <si>
    <t>DA5325366</t>
  </si>
  <si>
    <t>2014-05-10 11:49:42.143000000</t>
  </si>
  <si>
    <t>2014-05-12 14:51:47.770000000</t>
  </si>
  <si>
    <t>DA5325376</t>
  </si>
  <si>
    <t>2014-05-10 11:59:54.157000000</t>
  </si>
  <si>
    <t>2014-05-12 14:56:15.640000000</t>
  </si>
  <si>
    <t>furnizare volanta</t>
  </si>
  <si>
    <t>34326100-9</t>
  </si>
  <si>
    <t>DA5325380</t>
  </si>
  <si>
    <t>2014-05-10 12:03:56.410000000</t>
  </si>
  <si>
    <t>2014-05-12 14:57:39.023000000</t>
  </si>
  <si>
    <t>DA5344064</t>
  </si>
  <si>
    <t>2014-05-14 19:05:47.793000000</t>
  </si>
  <si>
    <t>2014-05-15 11:20:05.433000000</t>
  </si>
  <si>
    <t>furnizare tija repartitor frana</t>
  </si>
  <si>
    <t>DA5344069</t>
  </si>
  <si>
    <t>2014-05-14 19:12:29.420000000</t>
  </si>
  <si>
    <t>2014-05-15 11:23:04.603000000</t>
  </si>
  <si>
    <t>DA5344065</t>
  </si>
  <si>
    <t>2014-05-14 19:06:44.623000000</t>
  </si>
  <si>
    <t>2014-05-15 11:20:35.357000000</t>
  </si>
  <si>
    <t>furnizare  senzor cu capac</t>
  </si>
  <si>
    <t>DA5344073</t>
  </si>
  <si>
    <t>2014-05-14 19:16:37.900000000</t>
  </si>
  <si>
    <t>2014-05-15 11:25:02.303000000</t>
  </si>
  <si>
    <t>servicii de reparare a transmisiilor</t>
  </si>
  <si>
    <t>DA5344075</t>
  </si>
  <si>
    <t>2014-05-14 19:18:21.830000000</t>
  </si>
  <si>
    <t>2014-05-15 11:25:58.950000000</t>
  </si>
  <si>
    <t>servicii de reparare a franelor</t>
  </si>
  <si>
    <t>DA5344067</t>
  </si>
  <si>
    <t>2014-05-14 19:08:20.550000000</t>
  </si>
  <si>
    <t>2014-05-15 11:21:47.147000000</t>
  </si>
  <si>
    <t>furnizare curea transmisie</t>
  </si>
  <si>
    <t>34312700-4</t>
  </si>
  <si>
    <t>DA5325375</t>
  </si>
  <si>
    <t>2014-05-10 11:58:39.977000000</t>
  </si>
  <si>
    <t>2014-05-12 14:55:53.613000000</t>
  </si>
  <si>
    <t>furnizare lampa gabarit</t>
  </si>
  <si>
    <t>DA5193439</t>
  </si>
  <si>
    <t>2014-04-03 20:58:21.300000000</t>
  </si>
  <si>
    <t>2014-04-04 10:11:01.910000000</t>
  </si>
  <si>
    <t>DA5193440</t>
  </si>
  <si>
    <t>2014-04-03 20:59:26.337000000</t>
  </si>
  <si>
    <t>2014-04-04 10:11:19.243000000</t>
  </si>
  <si>
    <t>DA5392492</t>
  </si>
  <si>
    <t>2014-05-27 09:05:10.890000000</t>
  </si>
  <si>
    <t>2014-05-27 10:16:37.173000000</t>
  </si>
  <si>
    <t>furnizare rola ghidare curea</t>
  </si>
  <si>
    <t>DA5392506</t>
  </si>
  <si>
    <t>2014-05-27 09:06:09.920000000</t>
  </si>
  <si>
    <t>2014-05-27 10:16:53.803000000</t>
  </si>
  <si>
    <t>furnizare rola intinzatoare curea</t>
  </si>
  <si>
    <t>DA5392524</t>
  </si>
  <si>
    <t>2014-05-27 09:08:01.820000000</t>
  </si>
  <si>
    <t>2014-05-27 10:17:30.150000000</t>
  </si>
  <si>
    <t>DA5392546</t>
  </si>
  <si>
    <t>2014-05-27 09:09:36.667000000</t>
  </si>
  <si>
    <t>2014-05-27 10:17:47.980000000</t>
  </si>
  <si>
    <t>servicii de reparatii autocamionete</t>
  </si>
  <si>
    <t>DA5392582</t>
  </si>
  <si>
    <t>2014-05-27 09:12:03.667000000</t>
  </si>
  <si>
    <t>2014-05-27 10:18:08.793000000</t>
  </si>
  <si>
    <t>DA5392595</t>
  </si>
  <si>
    <t>2014-05-27 09:13:18.470000000</t>
  </si>
  <si>
    <t>2014-05-27 10:18:27.527000000</t>
  </si>
  <si>
    <t>DA5392517</t>
  </si>
  <si>
    <t>2014-05-27 09:07:17.517000000</t>
  </si>
  <si>
    <t>2014-05-27 10:17:13.037000000</t>
  </si>
  <si>
    <t>furnizare curea distributie</t>
  </si>
  <si>
    <t>DA5252730</t>
  </si>
  <si>
    <t>2014-04-22 18:49:50.630000000</t>
  </si>
  <si>
    <t>2014-04-23 09:14:12.553000000</t>
  </si>
  <si>
    <t>DA5252727</t>
  </si>
  <si>
    <t>2014-04-22 18:46:32.480000000</t>
  </si>
  <si>
    <t>2014-04-23 09:12:37.893000000</t>
  </si>
  <si>
    <t>DA5252732</t>
  </si>
  <si>
    <t>2014-04-22 18:50:53.263000000</t>
  </si>
  <si>
    <t>2014-04-23 09:15:27.310000000</t>
  </si>
  <si>
    <t>DA5252733</t>
  </si>
  <si>
    <t>2014-04-22 18:51:56.910000000</t>
  </si>
  <si>
    <t>2014-04-23 09:17:01.737000000</t>
  </si>
  <si>
    <t>DA5252738</t>
  </si>
  <si>
    <t>2014-04-22 18:55:55.047000000</t>
  </si>
  <si>
    <t>2014-04-23 09:16:08.667000000</t>
  </si>
  <si>
    <t>servicii de reparartii transmisie</t>
  </si>
  <si>
    <t>DA5252735</t>
  </si>
  <si>
    <t>2014-04-22 18:52:56.503000000</t>
  </si>
  <si>
    <t>2014-04-23 09:17:44.497000000</t>
  </si>
  <si>
    <t>furnizare set contact si butuci usi</t>
  </si>
  <si>
    <t>DA5252729</t>
  </si>
  <si>
    <t>2014-04-22 18:49:12.783000000</t>
  </si>
  <si>
    <t>2014-04-23 09:13:22.633000000</t>
  </si>
  <si>
    <t>DA5252737</t>
  </si>
  <si>
    <t>2014-04-22 18:54:59.243000000</t>
  </si>
  <si>
    <t>2014-04-23 09:19:51.247000000</t>
  </si>
  <si>
    <t>servicii reparatii instalatie electrica</t>
  </si>
  <si>
    <t>DA5252736</t>
  </si>
  <si>
    <t>2014-04-22 18:53:50.730000000</t>
  </si>
  <si>
    <t>2014-04-23 09:19:06.210000000</t>
  </si>
  <si>
    <t>furnizare contact electric</t>
  </si>
  <si>
    <t>PLAY FOOD SRL</t>
  </si>
  <si>
    <t>dr alexandru boicescu 7</t>
  </si>
  <si>
    <t>DA5344087</t>
  </si>
  <si>
    <t>2014-05-14 20:01:45.113000000</t>
  </si>
  <si>
    <t>2014-05-19 12:13:30.543000000</t>
  </si>
  <si>
    <t>servicii de spalatorie auto</t>
  </si>
  <si>
    <t>50112300-6</t>
  </si>
  <si>
    <t>DA5344088</t>
  </si>
  <si>
    <t>2014-05-14 20:02:45.097000000</t>
  </si>
  <si>
    <t>2014-05-19 12:14:01.307000000</t>
  </si>
  <si>
    <t>DA5344089</t>
  </si>
  <si>
    <t>2014-05-14 20:04:08.293000000</t>
  </si>
  <si>
    <t>2014-05-19 12:14:24.720000000</t>
  </si>
  <si>
    <t>DA5344090</t>
  </si>
  <si>
    <t>2014-05-14 20:06:38.787000000</t>
  </si>
  <si>
    <t>2014-05-19 12:14:59.073000000</t>
  </si>
  <si>
    <t>DA5344091</t>
  </si>
  <si>
    <t>2014-05-14 20:07:56.447000000</t>
  </si>
  <si>
    <t>2014-05-19 12:15:24.530000000</t>
  </si>
  <si>
    <t>DA5344092</t>
  </si>
  <si>
    <t>2014-05-14 20:09:03.650000000</t>
  </si>
  <si>
    <t>2014-05-19 12:15:46.933000000</t>
  </si>
  <si>
    <t>DA5344093</t>
  </si>
  <si>
    <t>2014-05-14 20:09:54.540000000</t>
  </si>
  <si>
    <t>2014-05-19 12:16:15.670000000</t>
  </si>
  <si>
    <t>DA5183261</t>
  </si>
  <si>
    <t>2014-04-02 10:53:38.400000000</t>
  </si>
  <si>
    <t>2014-04-03 15:00:02.657000000</t>
  </si>
  <si>
    <t>furnizare clor</t>
  </si>
  <si>
    <t>39831240-0</t>
  </si>
  <si>
    <t>DA5183195</t>
  </si>
  <si>
    <t>2014-04-02 10:46:07.480000000</t>
  </si>
  <si>
    <t>2014-04-03 14:59:21.723000000</t>
  </si>
  <si>
    <t>furnizare coada lemn</t>
  </si>
  <si>
    <t>44514000-6</t>
  </si>
  <si>
    <t>DA5183394</t>
  </si>
  <si>
    <t>2014-04-02 11:04:46.117000000</t>
  </si>
  <si>
    <t>2014-04-03 15:01:45.790000000</t>
  </si>
  <si>
    <t>furnizare matura plastic</t>
  </si>
  <si>
    <t>39812400-1</t>
  </si>
  <si>
    <t>DA5183409</t>
  </si>
  <si>
    <t>2014-04-02 11:06:19.730000000</t>
  </si>
  <si>
    <t>2014-04-03 15:02:00.750000000</t>
  </si>
  <si>
    <t>funizare mop bumbac</t>
  </si>
  <si>
    <t>39224300-1</t>
  </si>
  <si>
    <t>DA5183481</t>
  </si>
  <si>
    <t>2014-04-02 11:12:14.663000000</t>
  </si>
  <si>
    <t>2014-04-03 15:03:01.900000000</t>
  </si>
  <si>
    <t>furnizare detergent lichid gresie-faianta</t>
  </si>
  <si>
    <t>39831300-9</t>
  </si>
  <si>
    <t>DA5183176</t>
  </si>
  <si>
    <t>2014-04-02 10:44:34.517000000</t>
  </si>
  <si>
    <t>2014-04-03 14:58:54.390000000</t>
  </si>
  <si>
    <t>Furnizare alcool sanitar</t>
  </si>
  <si>
    <t>24322500-2</t>
  </si>
  <si>
    <t>DA5183380</t>
  </si>
  <si>
    <t>2014-04-02 11:03:20.377000000</t>
  </si>
  <si>
    <t>2014-04-03 15:01:27.787000000</t>
  </si>
  <si>
    <t>furnizare solutie WC</t>
  </si>
  <si>
    <t>39831600-2</t>
  </si>
  <si>
    <t>DA5183445</t>
  </si>
  <si>
    <t>2014-04-02 11:09:54.437000000</t>
  </si>
  <si>
    <t>2014-04-03 15:02:43.383000000</t>
  </si>
  <si>
    <t>furnizare solutie geam</t>
  </si>
  <si>
    <t>DA5183421</t>
  </si>
  <si>
    <t>2014-04-02 11:07:42.507000000</t>
  </si>
  <si>
    <t>2014-04-03 15:02:22.370000000</t>
  </si>
  <si>
    <t>furnizare perie WC</t>
  </si>
  <si>
    <t>39224310-4</t>
  </si>
  <si>
    <t>DA5183229</t>
  </si>
  <si>
    <t>2014-04-02 10:49:53.790000000</t>
  </si>
  <si>
    <t>2014-04-03 14:59:37.960000000</t>
  </si>
  <si>
    <t>furnizare detartrant</t>
  </si>
  <si>
    <t>DA5183335</t>
  </si>
  <si>
    <t>2014-04-02 10:59:57.153000000</t>
  </si>
  <si>
    <t>2014-04-03 15:00:43.827000000</t>
  </si>
  <si>
    <t>furnizare lavete umede</t>
  </si>
  <si>
    <t>39525100-9</t>
  </si>
  <si>
    <t>DA5183350</t>
  </si>
  <si>
    <t>2014-04-02 11:01:05.780000000</t>
  </si>
  <si>
    <t>2014-04-03 15:01:04.400000000</t>
  </si>
  <si>
    <t>furnizare lavete uscate</t>
  </si>
  <si>
    <t>DA5183306</t>
  </si>
  <si>
    <t>2014-04-02 10:57:27.190000000</t>
  </si>
  <si>
    <t>2014-04-03 15:00:21.347000000</t>
  </si>
  <si>
    <t>furnizare galeata cu storcator</t>
  </si>
  <si>
    <t>39224330-0</t>
  </si>
  <si>
    <t>DA5185220</t>
  </si>
  <si>
    <t>2014-04-02 13:26:00.387000000</t>
  </si>
  <si>
    <t>2014-04-03 15:04:36.267000000</t>
  </si>
  <si>
    <t>furnizare detergent parchet</t>
  </si>
  <si>
    <t>DA5185232</t>
  </si>
  <si>
    <t>2014-04-02 13:27:01.443000000</t>
  </si>
  <si>
    <t>2014-04-03 15:04:52.803000000</t>
  </si>
  <si>
    <t>DA5183661</t>
  </si>
  <si>
    <t>2014-04-02 11:23:46.733000000</t>
  </si>
  <si>
    <t>2014-04-03 15:03:38.593000000</t>
  </si>
  <si>
    <t>furnizare odorizant camera spray</t>
  </si>
  <si>
    <t>39811100-1</t>
  </si>
  <si>
    <t>DA5183587</t>
  </si>
  <si>
    <t>2014-04-02 11:19:28.037000000</t>
  </si>
  <si>
    <t>2014-04-03 15:03:22.353000000</t>
  </si>
  <si>
    <t>furnizare manusi menaj</t>
  </si>
  <si>
    <t>DA5185189</t>
  </si>
  <si>
    <t>2014-04-02 13:23:03.857000000</t>
  </si>
  <si>
    <t>2014-04-03 15:03:56.207000000</t>
  </si>
  <si>
    <t>furnizare detergent mobila cu pulverizator</t>
  </si>
  <si>
    <t>39833000-0</t>
  </si>
  <si>
    <t>DA5185207</t>
  </si>
  <si>
    <t>2014-04-02 13:24:33.133000000</t>
  </si>
  <si>
    <t>2014-04-03 15:04:13.630000000</t>
  </si>
  <si>
    <t>39800000-0</t>
  </si>
  <si>
    <t>DA5230528</t>
  </si>
  <si>
    <t>2014-04-14 12:20:29.880000000</t>
  </si>
  <si>
    <t>2014-04-15 14:49:13.420000000</t>
  </si>
  <si>
    <t>ADERA EXECUTIVE S.R.L.</t>
  </si>
  <si>
    <t>Str. Ghirlandei   9</t>
  </si>
  <si>
    <t>DA5344078</t>
  </si>
  <si>
    <t>2014-05-14 19:27:46.610000000</t>
  </si>
  <si>
    <t>2014-05-15 11:32:27.033000000</t>
  </si>
  <si>
    <t>DA5344079</t>
  </si>
  <si>
    <t>2014-05-14 19:28:54.323000000</t>
  </si>
  <si>
    <t>2014-05-15 11:33:01.743000000</t>
  </si>
  <si>
    <t>furnizare matura tip perie</t>
  </si>
  <si>
    <t>39224100-9</t>
  </si>
  <si>
    <t>DA5344080</t>
  </si>
  <si>
    <t>2014-05-14 19:30:11.103000000</t>
  </si>
  <si>
    <t>2014-05-15 11:33:34.330000000</t>
  </si>
  <si>
    <t>furnizare matura de curte</t>
  </si>
  <si>
    <t>DA5344081</t>
  </si>
  <si>
    <t>2014-05-14 19:31:13.707000000</t>
  </si>
  <si>
    <t>2014-05-15 11:34:08.900000000</t>
  </si>
  <si>
    <t>DA5344082</t>
  </si>
  <si>
    <t>2014-05-14 19:32:01.020000000</t>
  </si>
  <si>
    <t>2014-05-15 11:34:36.200000000</t>
  </si>
  <si>
    <t>furnizare cos nuiele</t>
  </si>
  <si>
    <t>03432000-7</t>
  </si>
  <si>
    <t>DA5344083</t>
  </si>
  <si>
    <t>2014-05-14 19:32:52.017000000</t>
  </si>
  <si>
    <t>2014-05-15 11:35:04.173000000</t>
  </si>
  <si>
    <t>furnizare lopata lata</t>
  </si>
  <si>
    <t>44511120-2</t>
  </si>
  <si>
    <t>DA5317532</t>
  </si>
  <si>
    <t>2014-05-08 12:56:38.640000000</t>
  </si>
  <si>
    <t>2014-05-12 14:40:17.340000000</t>
  </si>
  <si>
    <t>DA5321111</t>
  </si>
  <si>
    <t>2014-05-09 09:35:34.013000000</t>
  </si>
  <si>
    <t>2014-05-12 15:01:00.153000000</t>
  </si>
  <si>
    <t>DA5386189</t>
  </si>
  <si>
    <t>2014-05-26 09:05:16.313000000</t>
  </si>
  <si>
    <t>2014-05-27 08:29:07.560000000</t>
  </si>
  <si>
    <t>DA5276496</t>
  </si>
  <si>
    <t>2014-04-28 12:57:17.320000000</t>
  </si>
  <si>
    <t>2014-04-29 11:16:19.833000000</t>
  </si>
  <si>
    <t>inchiriere autobasculanta</t>
  </si>
  <si>
    <t>60181000-0</t>
  </si>
  <si>
    <t>DA5276534</t>
  </si>
  <si>
    <t>2014-04-28 12:59:59.123000000</t>
  </si>
  <si>
    <t>2014-04-29 11:16:50.427000000</t>
  </si>
  <si>
    <t>DA5325388</t>
  </si>
  <si>
    <t>2014-05-10 12:16:09.120000000</t>
  </si>
  <si>
    <t>2014-05-12 14:40:48.340000000</t>
  </si>
  <si>
    <t>servicii de mentenanta copiatoare</t>
  </si>
  <si>
    <t>50313200-4</t>
  </si>
  <si>
    <t>DA5325389</t>
  </si>
  <si>
    <t>2014-05-10 12:16:57.170000000</t>
  </si>
  <si>
    <t>2014-05-12 14:41:14.873000000</t>
  </si>
  <si>
    <t>DA5325390</t>
  </si>
  <si>
    <t>2014-05-10 12:18:58.353000000</t>
  </si>
  <si>
    <t>2014-05-12 14:42:18.367000000</t>
  </si>
  <si>
    <t>servicii de mentenanta imprimante</t>
  </si>
  <si>
    <t>DA5325391</t>
  </si>
  <si>
    <t>2014-05-10 12:20:18.537000000</t>
  </si>
  <si>
    <t>2014-05-12 14:42:48.710000000</t>
  </si>
  <si>
    <t>DA5325394</t>
  </si>
  <si>
    <t>2014-05-10 12:24:05.533000000</t>
  </si>
  <si>
    <t>2014-05-12 14:44:25.383000000</t>
  </si>
  <si>
    <t>DA5325392</t>
  </si>
  <si>
    <t>2014-05-10 12:21:55.133000000</t>
  </si>
  <si>
    <t>2014-05-12 14:43:23.047000000</t>
  </si>
  <si>
    <t>servicii de mentenanta calculatoare PC</t>
  </si>
  <si>
    <t>50322000-8</t>
  </si>
  <si>
    <t>DA5325393</t>
  </si>
  <si>
    <t>2014-05-10 12:22:49.483000000</t>
  </si>
  <si>
    <t>2014-05-12 14:43:51.890000000</t>
  </si>
  <si>
    <t>servicii de mentenanta server</t>
  </si>
  <si>
    <t>SC BAD BLOC PROD SRL</t>
  </si>
  <si>
    <t>Podgoria</t>
  </si>
  <si>
    <t>Sat Podgoria com. Podgoria</t>
  </si>
  <si>
    <t>DA5393526</t>
  </si>
  <si>
    <t>2014-05-27 10:11:00.180000000</t>
  </si>
  <si>
    <t>2014-05-27 13:35:59.767000000</t>
  </si>
  <si>
    <t>furnizare bordura</t>
  </si>
  <si>
    <t>44114200-4</t>
  </si>
  <si>
    <t>DA5393515</t>
  </si>
  <si>
    <t>2014-05-27 10:10:21.350000000</t>
  </si>
  <si>
    <t>2014-05-27 13:35:27.723000000</t>
  </si>
  <si>
    <t>DA5428681</t>
  </si>
  <si>
    <t>2014-06-03 19:21:57.580000000</t>
  </si>
  <si>
    <t>2014-06-04 10:35:35.103000000</t>
  </si>
  <si>
    <t>furnizare dosar</t>
  </si>
  <si>
    <t>DA5428683</t>
  </si>
  <si>
    <t>2014-06-03 19:23:02.803000000</t>
  </si>
  <si>
    <t>2014-06-04 10:35:58.720000000</t>
  </si>
  <si>
    <t>DA5428679</t>
  </si>
  <si>
    <t>2014-06-03 19:19:29.443000000</t>
  </si>
  <si>
    <t>2014-06-04 10:34:42.873000000</t>
  </si>
  <si>
    <t xml:space="preserve">furnizare caiet </t>
  </si>
  <si>
    <t>DA5428684</t>
  </si>
  <si>
    <t>2014-06-03 19:25:56.607000000</t>
  </si>
  <si>
    <t>2014-06-04 10:36:54.320000000</t>
  </si>
  <si>
    <t>DA5428686</t>
  </si>
  <si>
    <t>2014-06-03 19:28:41.327000000</t>
  </si>
  <si>
    <t>2014-06-04 10:38:26.580000000</t>
  </si>
  <si>
    <t>furnizare separatoare biblioraft</t>
  </si>
  <si>
    <t>DA5428678</t>
  </si>
  <si>
    <t>2014-06-03 19:18:18.167000000</t>
  </si>
  <si>
    <t>2014-06-04 10:34:06.480000000</t>
  </si>
  <si>
    <t>DA5428685</t>
  </si>
  <si>
    <t>2014-06-03 19:27:33.903000000</t>
  </si>
  <si>
    <t>2014-06-04 10:37:41.930000000</t>
  </si>
  <si>
    <t>DA5428680</t>
  </si>
  <si>
    <t>2014-06-03 19:20:24.120000000</t>
  </si>
  <si>
    <t>2014-06-04 10:35:11.470000000</t>
  </si>
  <si>
    <t>DA5511269</t>
  </si>
  <si>
    <t>2014-06-26 10:51:19.893000000</t>
  </si>
  <si>
    <t>2014-06-26 11:50:16.967000000</t>
  </si>
  <si>
    <t>furnizare motocoasa</t>
  </si>
  <si>
    <t>DA5440919</t>
  </si>
  <si>
    <t>2014-06-06 08:47:35.330000000</t>
  </si>
  <si>
    <t>2014-06-10 08:09:59.047000000</t>
  </si>
  <si>
    <t>lucrari de revopsire gard metalic</t>
  </si>
  <si>
    <t>45442180-2</t>
  </si>
  <si>
    <t>DA5522257</t>
  </si>
  <si>
    <t>2014-06-28 19:39:24.927000000</t>
  </si>
  <si>
    <t>2014-07-02 12:14:49.790000000</t>
  </si>
  <si>
    <t>DA5522258</t>
  </si>
  <si>
    <t>2014-06-28 19:40:05.330000000</t>
  </si>
  <si>
    <t>2014-07-02 12:15:12.800000000</t>
  </si>
  <si>
    <t>DA5522259</t>
  </si>
  <si>
    <t>2014-06-28 19:41:10.867000000</t>
  </si>
  <si>
    <t>2014-07-02 12:15:30.817000000</t>
  </si>
  <si>
    <t>DA5422840</t>
  </si>
  <si>
    <t>2014-06-02 19:32:34.217000000</t>
  </si>
  <si>
    <t>2014-06-03 09:27:17.670000000</t>
  </si>
  <si>
    <t>DA5422852</t>
  </si>
  <si>
    <t>2014-06-02 19:47:27.527000000</t>
  </si>
  <si>
    <t>furnizare lant</t>
  </si>
  <si>
    <t>44540000-7</t>
  </si>
  <si>
    <t>DA5422841</t>
  </si>
  <si>
    <t>2014-06-02 19:34:46.803000000</t>
  </si>
  <si>
    <t>2014-06-03 09:27:39.840000000</t>
  </si>
  <si>
    <t>furnizare electrozi fonta</t>
  </si>
  <si>
    <t>DA5422842</t>
  </si>
  <si>
    <t>2014-06-02 19:35:39.577000000</t>
  </si>
  <si>
    <t>2014-06-03 09:28:08.667000000</t>
  </si>
  <si>
    <t>DA5422843</t>
  </si>
  <si>
    <t>2014-06-02 19:37:15.767000000</t>
  </si>
  <si>
    <t>2014-06-03 09:28:31.693000000</t>
  </si>
  <si>
    <t>furnizare electrozi inox</t>
  </si>
  <si>
    <t>DA5422844</t>
  </si>
  <si>
    <t>2014-06-02 19:38:24.283000000</t>
  </si>
  <si>
    <t>2014-06-03 09:28:58.697000000</t>
  </si>
  <si>
    <t>DA5422845</t>
  </si>
  <si>
    <t>2014-06-02 19:39:36.060000000</t>
  </si>
  <si>
    <t>2014-06-03 09:29:17.353000000</t>
  </si>
  <si>
    <t>DA5422846</t>
  </si>
  <si>
    <t>2014-06-02 19:40:34.483000000</t>
  </si>
  <si>
    <t>2014-06-03 09:29:37.090000000</t>
  </si>
  <si>
    <t>furnizare electrozi aluminiu</t>
  </si>
  <si>
    <t>DA5422847</t>
  </si>
  <si>
    <t>2014-06-02 19:41:30.283000000</t>
  </si>
  <si>
    <t>2014-06-03 09:29:55.543000000</t>
  </si>
  <si>
    <t>DA5422848</t>
  </si>
  <si>
    <t>2014-06-02 19:42:32.090000000</t>
  </si>
  <si>
    <t>2014-06-03 09:30:13.140000000</t>
  </si>
  <si>
    <t>DA5422849</t>
  </si>
  <si>
    <t>2014-06-02 19:43:47.627000000</t>
  </si>
  <si>
    <t>2014-06-03 09:30:33.763000000</t>
  </si>
  <si>
    <t>furnizare disc taiat beton</t>
  </si>
  <si>
    <t>DA5422850</t>
  </si>
  <si>
    <t>2014-06-02 19:44:38.967000000</t>
  </si>
  <si>
    <t>2014-06-03 09:30:58.083000000</t>
  </si>
  <si>
    <t>furnizare disc taiat asfalt</t>
  </si>
  <si>
    <t>DA5422853</t>
  </si>
  <si>
    <t>2014-06-02 19:48:26.743000000</t>
  </si>
  <si>
    <t>2014-06-03 09:32:13.213000000</t>
  </si>
  <si>
    <t>DA5422838</t>
  </si>
  <si>
    <t>2014-06-02 19:29:27.967000000</t>
  </si>
  <si>
    <t>2014-06-03 09:26:47.843000000</t>
  </si>
  <si>
    <t>DA5422851</t>
  </si>
  <si>
    <t>2014-06-02 19:45:35.550000000</t>
  </si>
  <si>
    <t>2014-06-03 09:31:22.157000000</t>
  </si>
  <si>
    <t>furnizare scara aluminiu</t>
  </si>
  <si>
    <t>44423200-3</t>
  </si>
  <si>
    <t>DA5502547</t>
  </si>
  <si>
    <t>2014-06-24 19:33:43.197000000</t>
  </si>
  <si>
    <t>2014-06-25 12:31:17.950000000</t>
  </si>
  <si>
    <t>DA5502548</t>
  </si>
  <si>
    <t>2014-06-24 19:34:30.683000000</t>
  </si>
  <si>
    <t>2014-06-25 12:31:40.867000000</t>
  </si>
  <si>
    <t>DA5502560</t>
  </si>
  <si>
    <t>2014-06-24 19:42:34.437000000</t>
  </si>
  <si>
    <t>2014-06-25 12:35:44.027000000</t>
  </si>
  <si>
    <t>DA5502556</t>
  </si>
  <si>
    <t>2014-06-24 19:39:47.510000000</t>
  </si>
  <si>
    <t>2014-06-25 12:34:25.947000000</t>
  </si>
  <si>
    <t>DA5502554</t>
  </si>
  <si>
    <t>2014-06-24 19:38:47.173000000</t>
  </si>
  <si>
    <t>2014-06-25 12:33:59.710000000</t>
  </si>
  <si>
    <t>DA5502557</t>
  </si>
  <si>
    <t>2014-06-24 19:40:34.210000000</t>
  </si>
  <si>
    <t>2014-06-25 12:34:50.503000000</t>
  </si>
  <si>
    <t>DA5502558</t>
  </si>
  <si>
    <t>2014-06-24 19:41:46.063000000</t>
  </si>
  <si>
    <t>2014-06-25 12:35:15.633000000</t>
  </si>
  <si>
    <t>DA5502552</t>
  </si>
  <si>
    <t>2014-06-24 19:36:47.500000000</t>
  </si>
  <si>
    <t>2014-06-25 12:33:10.833000000</t>
  </si>
  <si>
    <t>DA5502553</t>
  </si>
  <si>
    <t>2014-06-24 19:38:07.210000000</t>
  </si>
  <si>
    <t>2014-06-25 12:33:32.457000000</t>
  </si>
  <si>
    <t>DA5502550</t>
  </si>
  <si>
    <t>2014-06-24 19:35:57.490000000</t>
  </si>
  <si>
    <t>2014-06-25 12:32:41.613000000</t>
  </si>
  <si>
    <t>DA5502549</t>
  </si>
  <si>
    <t>2014-06-24 19:35:14.850000000</t>
  </si>
  <si>
    <t>2014-06-25 12:32:16.670000000</t>
  </si>
  <si>
    <t>DA5496996</t>
  </si>
  <si>
    <t>2014-06-23 17:50:55.277000000</t>
  </si>
  <si>
    <t>2014-06-24 09:41:12.613000000</t>
  </si>
  <si>
    <t>furnizare suport numar</t>
  </si>
  <si>
    <t>DA5496998</t>
  </si>
  <si>
    <t>2014-06-23 17:53:12.840000000</t>
  </si>
  <si>
    <t>2014-06-24 09:42:20.537000000</t>
  </si>
  <si>
    <t>furnizare macara geam</t>
  </si>
  <si>
    <t>DA5496999</t>
  </si>
  <si>
    <t>2014-06-23 17:55:15.833000000</t>
  </si>
  <si>
    <t>2014-06-24 09:42:53.997000000</t>
  </si>
  <si>
    <t>furnizare maner deschidere usa</t>
  </si>
  <si>
    <t>DA5497010</t>
  </si>
  <si>
    <t>2014-06-23 18:06:17.957000000</t>
  </si>
  <si>
    <t>2014-06-24 09:47:31.163000000</t>
  </si>
  <si>
    <t>DA5497011</t>
  </si>
  <si>
    <t>2014-06-23 18:07:21.730000000</t>
  </si>
  <si>
    <t>2014-06-24 09:47:56.967000000</t>
  </si>
  <si>
    <t>DA5497014</t>
  </si>
  <si>
    <t>2014-06-23 18:10:40.120000000</t>
  </si>
  <si>
    <t>2014-06-24 09:49:31.143000000</t>
  </si>
  <si>
    <t>furnizare sistem de franare</t>
  </si>
  <si>
    <t>DA5497007</t>
  </si>
  <si>
    <t>2014-06-23 18:03:31.503000000</t>
  </si>
  <si>
    <t>2014-06-24 09:45:57.907000000</t>
  </si>
  <si>
    <t>DA5497009</t>
  </si>
  <si>
    <t>2014-06-23 18:05:21.763000000</t>
  </si>
  <si>
    <t>2014-06-24 09:46:59.527000000</t>
  </si>
  <si>
    <t>DA5497015</t>
  </si>
  <si>
    <t>2014-06-23 18:11:30.993000000</t>
  </si>
  <si>
    <t>2014-06-24 09:50:02.890000000</t>
  </si>
  <si>
    <t>DA5497012</t>
  </si>
  <si>
    <t>2014-06-23 18:08:18.297000000</t>
  </si>
  <si>
    <t>2014-06-24 09:48:32.707000000</t>
  </si>
  <si>
    <t>DA5497013</t>
  </si>
  <si>
    <t>2014-06-23 18:09:41.120000000</t>
  </si>
  <si>
    <t>2014-06-24 09:48:55.920000000</t>
  </si>
  <si>
    <t>DA5496993</t>
  </si>
  <si>
    <t>2014-06-23 17:47:34.080000000</t>
  </si>
  <si>
    <t>2014-06-24 09:39:32.273000000</t>
  </si>
  <si>
    <t>DA5496994</t>
  </si>
  <si>
    <t>2014-06-23 17:48:27.183000000</t>
  </si>
  <si>
    <t>2014-06-24 09:39:57.857000000</t>
  </si>
  <si>
    <t>DA5496997</t>
  </si>
  <si>
    <t>2014-06-23 17:51:49.893000000</t>
  </si>
  <si>
    <t>2014-06-24 09:41:47.183000000</t>
  </si>
  <si>
    <t>DA5497047</t>
  </si>
  <si>
    <t>2014-06-23 20:51:45.297000000</t>
  </si>
  <si>
    <t>2014-06-24 09:50:26.773000000</t>
  </si>
  <si>
    <t>DA5497048</t>
  </si>
  <si>
    <t>2014-06-23 20:53:16.167000000</t>
  </si>
  <si>
    <t>2014-06-24 09:50:52.657000000</t>
  </si>
  <si>
    <t>DA5496995</t>
  </si>
  <si>
    <t>2014-06-23 17:49:30.053000000</t>
  </si>
  <si>
    <t>2014-06-24 09:40:25.983000000</t>
  </si>
  <si>
    <t>DA5497002</t>
  </si>
  <si>
    <t>2014-06-23 18:00:27.277000000</t>
  </si>
  <si>
    <t>2014-06-24 09:44:26.350000000</t>
  </si>
  <si>
    <t>DA5497004</t>
  </si>
  <si>
    <t>2014-06-23 18:01:26.450000000</t>
  </si>
  <si>
    <t>2014-06-24 09:44:55.040000000</t>
  </si>
  <si>
    <t>DA5497006</t>
  </si>
  <si>
    <t>2014-06-23 18:02:17.383000000</t>
  </si>
  <si>
    <t>2014-06-24 09:45:23.167000000</t>
  </si>
  <si>
    <t>DA5497050</t>
  </si>
  <si>
    <t>2014-06-23 20:55:42.840000000</t>
  </si>
  <si>
    <t>2014-06-24 09:51:45.837000000</t>
  </si>
  <si>
    <t>furnizare panou comanda deschidere geam</t>
  </si>
  <si>
    <t>31682200-2</t>
  </si>
  <si>
    <t>DA5428688</t>
  </si>
  <si>
    <t>2014-06-03 19:30:52.943000000</t>
  </si>
  <si>
    <t>2014-06-04 10:40:13.533000000</t>
  </si>
  <si>
    <t>DA5428691</t>
  </si>
  <si>
    <t>2014-06-03 19:34:53.467000000</t>
  </si>
  <si>
    <t>2014-06-04 10:42:06.073000000</t>
  </si>
  <si>
    <t>DA5428693</t>
  </si>
  <si>
    <t>2014-06-03 19:37:08.937000000</t>
  </si>
  <si>
    <t>2014-06-04 10:43:09.423000000</t>
  </si>
  <si>
    <t>servicii de intretinere camioane</t>
  </si>
  <si>
    <t>DA5428692</t>
  </si>
  <si>
    <t>2014-06-03 19:36:00.437000000</t>
  </si>
  <si>
    <t>2014-06-04 10:42:27.337000000</t>
  </si>
  <si>
    <t>DA5428694</t>
  </si>
  <si>
    <t>2014-06-03 19:38:11.930000000</t>
  </si>
  <si>
    <t>2014-06-04 10:43:36.180000000</t>
  </si>
  <si>
    <t>servicii de reparare camioane</t>
  </si>
  <si>
    <t>DA5428690</t>
  </si>
  <si>
    <t>2014-06-03 19:33:21.053000000</t>
  </si>
  <si>
    <t>2014-06-04 10:40:54.233000000</t>
  </si>
  <si>
    <t>DA5428687</t>
  </si>
  <si>
    <t>2014-06-03 19:30:08.187000000</t>
  </si>
  <si>
    <t>2014-06-04 10:39:51.523000000</t>
  </si>
  <si>
    <t>DA5434777</t>
  </si>
  <si>
    <t>2014-06-04 21:57:56.517000000</t>
  </si>
  <si>
    <t>2014-06-05 10:26:55.930000000</t>
  </si>
  <si>
    <t>furnizare filtru  uscator</t>
  </si>
  <si>
    <t>DA5428689</t>
  </si>
  <si>
    <t>2014-06-03 19:32:24.160000000</t>
  </si>
  <si>
    <t>2014-06-04 10:40:33.767000000</t>
  </si>
  <si>
    <t>DA5496992</t>
  </si>
  <si>
    <t>2014-06-23 17:46:40.447000000</t>
  </si>
  <si>
    <t>2014-06-24 09:39:06.843000000</t>
  </si>
  <si>
    <t>DA5497001</t>
  </si>
  <si>
    <t>2014-06-23 17:58:12.227000000</t>
  </si>
  <si>
    <t>2014-06-24 09:43:58.800000000</t>
  </si>
  <si>
    <t>furnizare radiator aer conditionat</t>
  </si>
  <si>
    <t>DA5497008</t>
  </si>
  <si>
    <t>2014-06-23 18:04:25.090000000</t>
  </si>
  <si>
    <t>2014-06-24 09:46:29.480000000</t>
  </si>
  <si>
    <t>DA5496991</t>
  </si>
  <si>
    <t>2014-06-23 17:45:47.687000000</t>
  </si>
  <si>
    <t>2014-06-24 09:38:31.573000000</t>
  </si>
  <si>
    <t>DA5497000</t>
  </si>
  <si>
    <t>2014-06-23 17:56:25.473000000</t>
  </si>
  <si>
    <t>2014-06-24 09:43:20.673000000</t>
  </si>
  <si>
    <t>DA5497049</t>
  </si>
  <si>
    <t>2014-06-23 20:54:48.177000000</t>
  </si>
  <si>
    <t>2014-06-24 09:51:18.223000000</t>
  </si>
  <si>
    <t>furnizare panou de comanda deschidere geam</t>
  </si>
  <si>
    <t>DA5116380</t>
  </si>
  <si>
    <t>2014-03-18 10:08:47.910000000</t>
  </si>
  <si>
    <t>2014-03-19 09:50:04.617000000</t>
  </si>
  <si>
    <t xml:space="preserve">saci menajeri 60L </t>
  </si>
  <si>
    <t>DA5110088</t>
  </si>
  <si>
    <t>2014-03-17 09:07:56.827000000</t>
  </si>
  <si>
    <t>2014-03-17 09:11:19.733000000</t>
  </si>
  <si>
    <t xml:space="preserve">Stok prosoape pliate verzi 2str 23x23 cm </t>
  </si>
  <si>
    <t>DOCUMENT S.R.L.</t>
  </si>
  <si>
    <t>str. Gara de Nord nr. 2, bloc C, sc. 3, et. 9, ap. 89, sector 1</t>
  </si>
  <si>
    <t>DA5140427</t>
  </si>
  <si>
    <t>2014-03-24 12:18:49.317000000</t>
  </si>
  <si>
    <t>2014-03-26 11:23:33.413000000</t>
  </si>
  <si>
    <t xml:space="preserve">service trimestrial xerox wcp128 </t>
  </si>
  <si>
    <t>50310000-1</t>
  </si>
  <si>
    <t>DA5140274</t>
  </si>
  <si>
    <t>2014-03-24 12:08:04.977000000</t>
  </si>
  <si>
    <t>2014-03-25 09:01:27.213000000</t>
  </si>
  <si>
    <t>Servicii de actualizare informatica</t>
  </si>
  <si>
    <t>72540000-2</t>
  </si>
  <si>
    <t>DA5077278</t>
  </si>
  <si>
    <t>2014-03-06 13:38:10.427000000</t>
  </si>
  <si>
    <t>2014-03-06 14:55:25.530000000</t>
  </si>
  <si>
    <t xml:space="preserve">TONER HP Q2612A NEGRU </t>
  </si>
  <si>
    <t>DA5077267</t>
  </si>
  <si>
    <t>2014-03-06 13:37:10.070000000</t>
  </si>
  <si>
    <t>2014-03-06 14:55:04.783000000</t>
  </si>
  <si>
    <t xml:space="preserve">TONER HP Q6000A BLACK PT HP 2600N </t>
  </si>
  <si>
    <t>DA5077226</t>
  </si>
  <si>
    <t>2014-03-06 13:32:35.323000000</t>
  </si>
  <si>
    <t>2014-03-06 14:54:48.980000000</t>
  </si>
  <si>
    <t>TONER HP Q6002A YELLOW PT HP LJ 2600</t>
  </si>
  <si>
    <t>DA5077211</t>
  </si>
  <si>
    <t>2014-03-06 13:31:34.640000000</t>
  </si>
  <si>
    <t>2014-03-06 14:54:31.383000000</t>
  </si>
  <si>
    <t>TONER HP Q6001A CYAN PT HP LJ 2600</t>
  </si>
  <si>
    <t>DA5077199</t>
  </si>
  <si>
    <t>2014-03-06 13:30:32.037000000</t>
  </si>
  <si>
    <t>2014-03-06 14:54:15.737000000</t>
  </si>
  <si>
    <t>TONER HP Q6003A MAGENTA PT HP LJ 2600</t>
  </si>
  <si>
    <t>DA5077147</t>
  </si>
  <si>
    <t>2014-03-06 13:27:12.840000000</t>
  </si>
  <si>
    <t>2014-03-06 14:53:52.990000000</t>
  </si>
  <si>
    <t xml:space="preserve">CAIET MECANIC A4 VIVO 4 INELE </t>
  </si>
  <si>
    <t>DA5140379</t>
  </si>
  <si>
    <t>2014-03-24 12:15:23.440000000</t>
  </si>
  <si>
    <t>2014-03-25 09:01:46.510000000</t>
  </si>
  <si>
    <t xml:space="preserve"> Operatii de Întretinere, Repunere în functiune si Reparatie, aprovizionare cu piese de schimb </t>
  </si>
  <si>
    <t>VIDANJ WATER S.R.L.</t>
  </si>
  <si>
    <t>Str. Murguta nr. 5, bl.10, sc.1, parter, ap.2, sector 6</t>
  </si>
  <si>
    <t>DA5152602</t>
  </si>
  <si>
    <t>2014-03-26 11:23:18.453000000</t>
  </si>
  <si>
    <t>2014-03-26 13:04:21.960000000</t>
  </si>
  <si>
    <t xml:space="preserve">Spalare, desfundare mecanizata la 170 atm </t>
  </si>
  <si>
    <t>90000000-7</t>
  </si>
  <si>
    <t>DA5152542</t>
  </si>
  <si>
    <t>2014-03-26 11:19:14.310000000</t>
  </si>
  <si>
    <t>2014-03-26 13:03:44.863000000</t>
  </si>
  <si>
    <t xml:space="preserve">Vidanjare filtru decantor separator gravidational de grasimi </t>
  </si>
  <si>
    <t>ANDERSSEN CONSULTING GROUP SRL</t>
  </si>
  <si>
    <t>Iasi</t>
  </si>
  <si>
    <t>IASI, STR. RACHITI, NR. 4, BL. C8, AP. 6</t>
  </si>
  <si>
    <t>DA5171470</t>
  </si>
  <si>
    <t>2014-03-31 11:50:15.767000000</t>
  </si>
  <si>
    <t>2014-03-31 13:03:29.903000000</t>
  </si>
  <si>
    <t>Servicii conexe managementului</t>
  </si>
  <si>
    <t>79420000-4</t>
  </si>
  <si>
    <t>SC IT BUSINESS &amp; SOFT GROUP SRL</t>
  </si>
  <si>
    <t>STR HANUL ANCUTEI NR 5, BL 147 A, SC C , ET 3, AP 53, SECTOR 6, BUCURESTI</t>
  </si>
  <si>
    <t>DA5172491</t>
  </si>
  <si>
    <t>2014-03-31 13:01:32.447000000</t>
  </si>
  <si>
    <t>2014-03-31 15:36:45.970000000</t>
  </si>
  <si>
    <t>Abonament lunar pentru intretinere echipamente IT</t>
  </si>
  <si>
    <t>GRIGORIU I. VIORICA PERSOANA FIZICA AUTORIZATA</t>
  </si>
  <si>
    <t>Sos. Colentina nr.81, bloc 84/I, sc.4, et.2, ap.105, sector 2</t>
  </si>
  <si>
    <t>DA5090018</t>
  </si>
  <si>
    <t>2014-03-11 08:55:50.830000000</t>
  </si>
  <si>
    <t>2014-03-11 09:16:33.163000000</t>
  </si>
  <si>
    <t xml:space="preserve">Servicii de asistenta software </t>
  </si>
  <si>
    <t>72261000-2</t>
  </si>
  <si>
    <t>DA5158733</t>
  </si>
  <si>
    <t>2014-03-27 11:05:33.840000000</t>
  </si>
  <si>
    <t>2014-03-31 13:02:03.880000000</t>
  </si>
  <si>
    <t xml:space="preserve"> INTRETINERE SI REPARARE SISTEME INTEGRATE DE SECURITATE </t>
  </si>
  <si>
    <t>DA5107281</t>
  </si>
  <si>
    <t>2014-03-14 11:37:19.213000000</t>
  </si>
  <si>
    <t>2014-03-18 11:06:44.980000000</t>
  </si>
  <si>
    <t xml:space="preserve"> Mentenanta instalatii de climatizare] Instalatii aer conditionat </t>
  </si>
  <si>
    <t>DA5077807</t>
  </si>
  <si>
    <t>2014-03-06 14:32:38.253000000</t>
  </si>
  <si>
    <t>2014-03-10 12:15:59.050000000</t>
  </si>
  <si>
    <t xml:space="preserve">Servicii de colectare a gunoiului menajer </t>
  </si>
  <si>
    <t>90511200-4</t>
  </si>
  <si>
    <t>DA5172873</t>
  </si>
  <si>
    <t>2014-03-31 13:32:37.653000000</t>
  </si>
  <si>
    <t>2014-03-31 14:55:01.113000000</t>
  </si>
  <si>
    <t>Servicii de amenajare si intretinere spatii verzi</t>
  </si>
  <si>
    <t>77310000-6</t>
  </si>
  <si>
    <t>DA5172812</t>
  </si>
  <si>
    <t>2014-03-31 13:26:37.413000000</t>
  </si>
  <si>
    <t>2014-03-31 14:53:53.550000000</t>
  </si>
  <si>
    <t>Servicii de dezinfectie</t>
  </si>
  <si>
    <t>DA5172785</t>
  </si>
  <si>
    <t>2014-03-31 13:24:50.770000000</t>
  </si>
  <si>
    <t>2014-03-31 14:54:29.477000000</t>
  </si>
  <si>
    <t>Servicii de dezinfectie si de dezinsectie</t>
  </si>
  <si>
    <t>DA5172746</t>
  </si>
  <si>
    <t>2014-03-31 13:21:41.773000000</t>
  </si>
  <si>
    <t>2014-03-31 14:53:24.003000000</t>
  </si>
  <si>
    <t>DA5275497</t>
  </si>
  <si>
    <t>2014-04-28 11:54:19.707000000</t>
  </si>
  <si>
    <t>2014-04-28 14:33:36.397000000</t>
  </si>
  <si>
    <t xml:space="preserve">servicii de actualizare program informatic LEGIS </t>
  </si>
  <si>
    <t>COMPANIA ROMPREST SERVICE S.A.</t>
  </si>
  <si>
    <t>Otopeni</t>
  </si>
  <si>
    <t>CALEA BUCURESTILOR, NR. 224E, CLADIREA REAB, ETAJ 1</t>
  </si>
  <si>
    <t>DA5205268</t>
  </si>
  <si>
    <t>2014-04-08 08:18:31.830000000</t>
  </si>
  <si>
    <t>2014-04-08 14:11:13.483000000</t>
  </si>
  <si>
    <t xml:space="preserve">Toalete publice (inchiriere si vidanjare) </t>
  </si>
  <si>
    <t>45215500-2</t>
  </si>
  <si>
    <t>STINGOMAT PROD COM S.R.L.</t>
  </si>
  <si>
    <t>str. Campia Libertatii, nr. 64, bl. 34A, sc. E, et. 1, ap. 183, sect. 3</t>
  </si>
  <si>
    <t>DA5524438</t>
  </si>
  <si>
    <t>2014-06-30 11:53:53.390000000</t>
  </si>
  <si>
    <t>2014-07-01 10:43:47.537000000</t>
  </si>
  <si>
    <t xml:space="preserve">Incarcare verificare stingator P 6 </t>
  </si>
  <si>
    <t>50413200-5</t>
  </si>
  <si>
    <t>DA5524467</t>
  </si>
  <si>
    <t>2014-06-30 11:55:45.073000000</t>
  </si>
  <si>
    <t>2014-07-01 10:44:12.933000000</t>
  </si>
  <si>
    <t xml:space="preserve">Incarcare verificare stingator P 50 </t>
  </si>
  <si>
    <t>DA4970866</t>
  </si>
  <si>
    <t>2014-02-06 09:19:59.587000000</t>
  </si>
  <si>
    <t>2014-02-06 14:20:40.117000000</t>
  </si>
  <si>
    <t>fluid corector</t>
  </si>
  <si>
    <t>DA4970854</t>
  </si>
  <si>
    <t>2014-02-06 09:18:33.057000000</t>
  </si>
  <si>
    <t>2014-02-06 14:20:31.460000000</t>
  </si>
  <si>
    <t>Hartie copiator A4, 500 coli/top</t>
  </si>
  <si>
    <t>DA4970881</t>
  </si>
  <si>
    <t>2014-02-06 09:21:35.383000000</t>
  </si>
  <si>
    <t>2014-02-06 14:20:50.317000000</t>
  </si>
  <si>
    <t>DA4970893</t>
  </si>
  <si>
    <t>2014-02-06 09:23:26.960000000</t>
  </si>
  <si>
    <t>2014-02-06 14:21:06.333000000</t>
  </si>
  <si>
    <t>Agrafe birou 28 mm</t>
  </si>
  <si>
    <t>DA4970899</t>
  </si>
  <si>
    <t>2014-02-06 09:24:27.943000000</t>
  </si>
  <si>
    <t>2014-02-06 14:21:15.740000000</t>
  </si>
  <si>
    <t>Agrafe birou 50 mm</t>
  </si>
  <si>
    <t>DA4970914</t>
  </si>
  <si>
    <t>2014-02-06 09:26:00.677000000</t>
  </si>
  <si>
    <t>2014-02-06 14:21:25.113000000</t>
  </si>
  <si>
    <t>Post-it 75*75 mm</t>
  </si>
  <si>
    <t>DA4970981</t>
  </si>
  <si>
    <t>2014-02-06 09:35:02.017000000</t>
  </si>
  <si>
    <t>2014-02-06 14:22:59.363000000</t>
  </si>
  <si>
    <t xml:space="preserve">decapsator </t>
  </si>
  <si>
    <t>DA4970991</t>
  </si>
  <si>
    <t>2014-02-06 09:36:29.563000000</t>
  </si>
  <si>
    <t>2014-02-06 14:23:08.677000000</t>
  </si>
  <si>
    <t xml:space="preserve">Mapa plastic cu elastic </t>
  </si>
  <si>
    <t>DA4970968</t>
  </si>
  <si>
    <t>2014-02-06 09:32:05.707000000</t>
  </si>
  <si>
    <t>2014-02-06 14:22:42.553000000</t>
  </si>
  <si>
    <t xml:space="preserve">Capsator birou </t>
  </si>
  <si>
    <t>DA4970972</t>
  </si>
  <si>
    <t>2014-02-06 09:33:15.517000000</t>
  </si>
  <si>
    <t>2014-02-06 14:22:51.927000000</t>
  </si>
  <si>
    <t>DA4970939</t>
  </si>
  <si>
    <t>2014-02-06 09:28:16.503000000</t>
  </si>
  <si>
    <t>2014-02-06 14:22:19.957000000</t>
  </si>
  <si>
    <t xml:space="preserve">biblioraft 80 mm </t>
  </si>
  <si>
    <t>DA4970924</t>
  </si>
  <si>
    <t>2014-02-06 09:26:59.113000000</t>
  </si>
  <si>
    <t>2014-02-06 14:22:12.333000000</t>
  </si>
  <si>
    <t xml:space="preserve">Post-it 38*51 mm </t>
  </si>
  <si>
    <t>DA4970947</t>
  </si>
  <si>
    <t>2014-02-06 09:29:15.457000000</t>
  </si>
  <si>
    <t>2014-02-06 14:22:27.177000000</t>
  </si>
  <si>
    <t>Creion HB</t>
  </si>
  <si>
    <t>DA4970955</t>
  </si>
  <si>
    <t>2014-02-06 09:30:30.427000000</t>
  </si>
  <si>
    <t>2014-02-06 14:22:35.270000000</t>
  </si>
  <si>
    <t xml:space="preserve">Mine creion mecanic 0.7 mm/ 0.5 mm </t>
  </si>
  <si>
    <t>DA4971044</t>
  </si>
  <si>
    <t>2014-02-06 09:43:51.797000000</t>
  </si>
  <si>
    <t>2014-02-06 14:23:47.410000000</t>
  </si>
  <si>
    <t xml:space="preserve">Suport vertical </t>
  </si>
  <si>
    <t>DA4971052</t>
  </si>
  <si>
    <t>2014-02-06 09:45:14.857000000</t>
  </si>
  <si>
    <t>2014-02-06 14:23:55.740000000</t>
  </si>
  <si>
    <t xml:space="preserve">tavita documente </t>
  </si>
  <si>
    <t>DA4971034</t>
  </si>
  <si>
    <t>2014-02-06 09:42:47.263000000</t>
  </si>
  <si>
    <t>2014-02-06 14:23:40.443000000</t>
  </si>
  <si>
    <t>cub hartie cu suport 9x9x9 cm</t>
  </si>
  <si>
    <t>DA4971023</t>
  </si>
  <si>
    <t>2014-02-06 09:41:01.390000000</t>
  </si>
  <si>
    <t>2014-02-06 14:23:32.817000000</t>
  </si>
  <si>
    <t xml:space="preserve">Capsator 50 file </t>
  </si>
  <si>
    <t>DA4971013</t>
  </si>
  <si>
    <t>2014-02-06 09:39:23.610000000</t>
  </si>
  <si>
    <t>2014-02-06 14:23:24.957000000</t>
  </si>
  <si>
    <t xml:space="preserve">buretiera cu gel </t>
  </si>
  <si>
    <t>DA4971000</t>
  </si>
  <si>
    <t>2014-02-06 09:37:56.033000000</t>
  </si>
  <si>
    <t>2014-02-06 14:23:17.427000000</t>
  </si>
  <si>
    <t xml:space="preserve">Foarfeca birou </t>
  </si>
  <si>
    <t>DA4897922</t>
  </si>
  <si>
    <t>2014-01-14 08:51:13.947000000</t>
  </si>
  <si>
    <t>2014-01-14 15:13:34.270000000</t>
  </si>
  <si>
    <t>Certificat digital calificat</t>
  </si>
  <si>
    <t>S.C. Tandem Prodexim S.R.L.</t>
  </si>
  <si>
    <t>str. Vulcan Judetul nr. 31-35, bl. B3A, ap. 86, sect. 3, Bucuresti</t>
  </si>
  <si>
    <t>DA4970791</t>
  </si>
  <si>
    <t>2014-02-06 09:10:13.590000000</t>
  </si>
  <si>
    <t>2014-02-06 14:20:07.677000000</t>
  </si>
  <si>
    <t xml:space="preserve"> lexmark 32</t>
  </si>
  <si>
    <t>DA4970800</t>
  </si>
  <si>
    <t>2014-02-06 09:11:17.823000000</t>
  </si>
  <si>
    <t>2014-02-06 14:20:16.570000000</t>
  </si>
  <si>
    <t>lexmark 33</t>
  </si>
  <si>
    <t>DA4970767</t>
  </si>
  <si>
    <t>2014-02-06 09:07:58.933000000</t>
  </si>
  <si>
    <t>2014-02-06 14:19:58.803000000</t>
  </si>
  <si>
    <t>toner Canon C-EXV 14</t>
  </si>
  <si>
    <t>DA4970729</t>
  </si>
  <si>
    <t>2014-02-06 09:05:04.577000000</t>
  </si>
  <si>
    <t>2014-02-06 14:19:50.773000000</t>
  </si>
  <si>
    <t xml:space="preserve">toner Canon 728 black </t>
  </si>
  <si>
    <t>DA4970693</t>
  </si>
  <si>
    <t>2014-02-06 08:59:46.203000000</t>
  </si>
  <si>
    <t>2014-02-06 14:19:41.333000000</t>
  </si>
  <si>
    <t xml:space="preserve">Toner HP CB436 A 36 A </t>
  </si>
  <si>
    <t>30125120-8</t>
  </si>
  <si>
    <t>DA4970641</t>
  </si>
  <si>
    <t>2014-02-06 08:51:56.770000000</t>
  </si>
  <si>
    <t>2014-02-06 14:19:12.820000000</t>
  </si>
  <si>
    <t xml:space="preserve">cartus toner HP CB 543 </t>
  </si>
  <si>
    <t>DA4970605</t>
  </si>
  <si>
    <t>2014-02-06 08:47:15.740000000</t>
  </si>
  <si>
    <t>2014-02-06 14:18:45.180000000</t>
  </si>
  <si>
    <t>Cartus toner HP CB540</t>
  </si>
  <si>
    <t>DA4970629</t>
  </si>
  <si>
    <t>2014-02-06 08:50:34.957000000</t>
  </si>
  <si>
    <t>2014-02-06 14:19:02.757000000</t>
  </si>
  <si>
    <t>cartus toner HP CB542</t>
  </si>
  <si>
    <t>DA4970617</t>
  </si>
  <si>
    <t>2014-02-06 08:48:51.613000000</t>
  </si>
  <si>
    <t>2014-02-06 14:18:54.677000000</t>
  </si>
  <si>
    <t>cartus toner HP CB 541</t>
  </si>
  <si>
    <t>DA4970656</t>
  </si>
  <si>
    <t>2014-02-06 08:54:00.580000000</t>
  </si>
  <si>
    <t>2014-02-06 14:19:20.913000000</t>
  </si>
  <si>
    <t>Toner HP Q2612 A 12 A</t>
  </si>
  <si>
    <t>DA4970678</t>
  </si>
  <si>
    <t>2014-02-06 08:57:12.487000000</t>
  </si>
  <si>
    <t>2014-02-06 14:19:32.193000000</t>
  </si>
  <si>
    <t xml:space="preserve">Toner HP C7115A ( HP 15 A) </t>
  </si>
  <si>
    <t>DA4970590</t>
  </si>
  <si>
    <t>2014-02-06 08:45:27.850000000</t>
  </si>
  <si>
    <t>2014-02-06 14:18:33.350000000</t>
  </si>
  <si>
    <t>Toner Samsung ML 1610 negru</t>
  </si>
  <si>
    <t>DA4970581</t>
  </si>
  <si>
    <t>2014-02-06 08:43:39.023000000</t>
  </si>
  <si>
    <t>2014-02-06 14:18:22.930000000</t>
  </si>
  <si>
    <t xml:space="preserve"> toner Samsung ML 1915</t>
  </si>
  <si>
    <t>DA5345345</t>
  </si>
  <si>
    <t>2014-05-15 09:58:38.837000000</t>
  </si>
  <si>
    <t>2014-05-15 13:58:06.180000000</t>
  </si>
  <si>
    <t>SAMSUNG MLT 1052S</t>
  </si>
  <si>
    <t>DA5345358</t>
  </si>
  <si>
    <t>2014-05-15 10:00:17.337000000</t>
  </si>
  <si>
    <t>2014-05-15 13:58:12.763000000</t>
  </si>
  <si>
    <t>SAMSUNG ML1610</t>
  </si>
  <si>
    <t>DA5345387</t>
  </si>
  <si>
    <t>2014-05-15 10:03:03.680000000</t>
  </si>
  <si>
    <t>2014-05-15 13:58:19.953000000</t>
  </si>
  <si>
    <t>Canon 728</t>
  </si>
  <si>
    <t>DA5345415</t>
  </si>
  <si>
    <t>2014-05-15 10:05:49.460000000</t>
  </si>
  <si>
    <t>2014-05-15 13:58:30.827000000</t>
  </si>
  <si>
    <t>Canon C-EXV14</t>
  </si>
  <si>
    <t>DA5345434</t>
  </si>
  <si>
    <t>2014-05-15 10:07:46.120000000</t>
  </si>
  <si>
    <t>2014-05-15 13:58:37.147000000</t>
  </si>
  <si>
    <t>HP-Q2612A</t>
  </si>
  <si>
    <t>DA5345459</t>
  </si>
  <si>
    <t>2014-05-15 10:09:38.533000000</t>
  </si>
  <si>
    <t>2014-05-15 13:58:45.790000000</t>
  </si>
  <si>
    <t>HP 7115A</t>
  </si>
  <si>
    <t>DA5345483</t>
  </si>
  <si>
    <t>2014-05-15 10:11:19.013000000</t>
  </si>
  <si>
    <t>2014-05-15 13:58:52.763000000</t>
  </si>
  <si>
    <t>HP CB 540</t>
  </si>
  <si>
    <t>DA5345508</t>
  </si>
  <si>
    <t>2014-05-15 10:13:09.447000000</t>
  </si>
  <si>
    <t>2014-05-15 13:58:59.050000000</t>
  </si>
  <si>
    <t>HP CB 541/542/543</t>
  </si>
  <si>
    <t>DA5247643</t>
  </si>
  <si>
    <t>2014-04-17 14:54:26.843000000</t>
  </si>
  <si>
    <t>2014-04-17 15:47:28.983000000</t>
  </si>
  <si>
    <t>DA5247656</t>
  </si>
  <si>
    <t>2014-04-17 14:56:32.707000000</t>
  </si>
  <si>
    <t>2014-04-17 15:47:37.643000000</t>
  </si>
  <si>
    <t>DOSAR CARTON COLOR SINA</t>
  </si>
  <si>
    <t>DA5247668</t>
  </si>
  <si>
    <t>2014-04-17 14:58:07.663000000</t>
  </si>
  <si>
    <t>2014-04-17 15:47:45.130000000</t>
  </si>
  <si>
    <t>DOSAR CARTON COLOR PLIC</t>
  </si>
  <si>
    <t>DA5247681</t>
  </si>
  <si>
    <t>2014-04-17 15:00:34.383000000</t>
  </si>
  <si>
    <t>2014-04-17 15:47:52.727000000</t>
  </si>
  <si>
    <t xml:space="preserve">DOSAR CARTON ALB INCOPCIAT </t>
  </si>
  <si>
    <t>DA5247784</t>
  </si>
  <si>
    <t>2014-04-17 15:16:17.953000000</t>
  </si>
  <si>
    <t>2014-04-17 15:49:22.177000000</t>
  </si>
  <si>
    <t>CALCULATOR BIROU 12 DIG</t>
  </si>
  <si>
    <t>DA5247905</t>
  </si>
  <si>
    <t>2014-04-17 15:36:31.363000000</t>
  </si>
  <si>
    <t>2014-04-17 15:44:02.890000000</t>
  </si>
  <si>
    <t>MINA CREION MEC. 0,7</t>
  </si>
  <si>
    <t>DA5247821</t>
  </si>
  <si>
    <t>2014-04-17 15:22:50.797000000</t>
  </si>
  <si>
    <t>2014-04-17 15:49:55.797000000</t>
  </si>
  <si>
    <t>LIPICI STICK 21G</t>
  </si>
  <si>
    <t>DA5247921</t>
  </si>
  <si>
    <t>2014-04-17 15:39:46.393000000</t>
  </si>
  <si>
    <t>2014-04-17 15:51:03.627000000</t>
  </si>
  <si>
    <t xml:space="preserve">TAVA DOCUMENTE ARK A4 350 DIVERSE CULORI FARA DISTANTIERE </t>
  </si>
  <si>
    <t>30193200-0</t>
  </si>
  <si>
    <t>DA5247809</t>
  </si>
  <si>
    <t>2014-04-17 15:21:24.840000000</t>
  </si>
  <si>
    <t>2014-04-17 15:49:49.183000000</t>
  </si>
  <si>
    <t xml:space="preserve">GUMA DE STERS ALBA </t>
  </si>
  <si>
    <t>DA5247406</t>
  </si>
  <si>
    <t>2014-04-17 14:24:38.200000000</t>
  </si>
  <si>
    <t>2014-04-17 15:44:34.963000000</t>
  </si>
  <si>
    <t>Hartie Copiator A4</t>
  </si>
  <si>
    <t>DA5247537</t>
  </si>
  <si>
    <t>2014-04-17 14:37:18.797000000</t>
  </si>
  <si>
    <t>2014-04-17 15:46:28.220000000</t>
  </si>
  <si>
    <t>Agrafe 28mm</t>
  </si>
  <si>
    <t>DA5247573</t>
  </si>
  <si>
    <t>2014-04-17 14:43:59.517000000</t>
  </si>
  <si>
    <t>2014-04-17 15:46:34.820000000</t>
  </si>
  <si>
    <t>Agrafe 50 mm</t>
  </si>
  <si>
    <t>DA5247468</t>
  </si>
  <si>
    <t>2014-04-17 14:30:18.297000000</t>
  </si>
  <si>
    <t>2014-04-17 15:45:56.507000000</t>
  </si>
  <si>
    <t>PIX CU MINA RETRACTABILA KORES</t>
  </si>
  <si>
    <t>DA5247502</t>
  </si>
  <si>
    <t>2014-04-17 14:33:40.270000000</t>
  </si>
  <si>
    <t>2014-04-17 15:46:05.820000000</t>
  </si>
  <si>
    <t>PIX UNICA FOLOSINTA</t>
  </si>
  <si>
    <t>DA5247583</t>
  </si>
  <si>
    <t>2014-04-17 14:45:44.163000000</t>
  </si>
  <si>
    <t>2014-04-17 15:46:47.113000000</t>
  </si>
  <si>
    <t>DA5247719</t>
  </si>
  <si>
    <t>2014-04-17 15:05:38.257000000</t>
  </si>
  <si>
    <t>2014-04-17 15:48:15.050000000</t>
  </si>
  <si>
    <t>PIX CU GEL</t>
  </si>
  <si>
    <t>DA5247911</t>
  </si>
  <si>
    <t>2014-04-17 15:38:01.890000000</t>
  </si>
  <si>
    <t>2014-04-17 15:50:56.637000000</t>
  </si>
  <si>
    <t xml:space="preserve">BURETIERA CU GEL KORES </t>
  </si>
  <si>
    <t>DA5247936</t>
  </si>
  <si>
    <t>2014-04-17 15:43:30.020000000</t>
  </si>
  <si>
    <t>2014-04-17 15:51:09.803000000</t>
  </si>
  <si>
    <t>SUPORT REVISTE PLASTIC DESIGN</t>
  </si>
  <si>
    <t>DA5247518</t>
  </si>
  <si>
    <t>2014-04-17 14:35:37.413000000</t>
  </si>
  <si>
    <t>2014-04-17 15:46:19.657000000</t>
  </si>
  <si>
    <t>Biblioraft A4</t>
  </si>
  <si>
    <t>DA5247618</t>
  </si>
  <si>
    <t>2014-04-17 14:51:36.477000000</t>
  </si>
  <si>
    <t>2014-04-17 15:47:09.640000000</t>
  </si>
  <si>
    <t>Clipboard simplu</t>
  </si>
  <si>
    <t>DA5247625</t>
  </si>
  <si>
    <t>2014-04-17 14:52:46.350000000</t>
  </si>
  <si>
    <t>2014-04-17 15:47:18.640000000</t>
  </si>
  <si>
    <t>Clipboard dublu</t>
  </si>
  <si>
    <t>DA5247756</t>
  </si>
  <si>
    <t>2014-04-17 15:11:32.770000000</t>
  </si>
  <si>
    <t>2014-04-17 15:48:47.577000000</t>
  </si>
  <si>
    <t>CAIET A4 48 FILE</t>
  </si>
  <si>
    <t>DA5247707</t>
  </si>
  <si>
    <t>2014-04-17 15:03:50.290000000</t>
  </si>
  <si>
    <t>2014-04-17 15:48:02.057000000</t>
  </si>
  <si>
    <t>PIX CU GEL ALBASTRU</t>
  </si>
  <si>
    <t>DA5247766</t>
  </si>
  <si>
    <t>2014-04-17 15:13:24.870000000</t>
  </si>
  <si>
    <t>2014-04-17 15:49:00.540000000</t>
  </si>
  <si>
    <t>CAPSATOR MARE METALIC</t>
  </si>
  <si>
    <t>DA5247732</t>
  </si>
  <si>
    <t>2014-04-17 15:07:38.707000000</t>
  </si>
  <si>
    <t>2014-04-17 15:48:25.377000000</t>
  </si>
  <si>
    <t>BANDA ADEZIVA 19x33 Transparenta</t>
  </si>
  <si>
    <t>DA5247744</t>
  </si>
  <si>
    <t>2014-04-17 15:09:28.797000000</t>
  </si>
  <si>
    <t>2014-04-17 15:48:35.767000000</t>
  </si>
  <si>
    <t>DA5247789</t>
  </si>
  <si>
    <t>2014-04-17 15:17:58.467000000</t>
  </si>
  <si>
    <t>2014-04-17 15:49:31.787000000</t>
  </si>
  <si>
    <t>Sfoara bumbac 100g</t>
  </si>
  <si>
    <t>DA5247832</t>
  </si>
  <si>
    <t>2014-04-17 15:24:32.977000000</t>
  </si>
  <si>
    <t>2014-04-17 15:50:03.940000000</t>
  </si>
  <si>
    <t>DA5247844</t>
  </si>
  <si>
    <t>2014-04-17 15:27:07.137000000</t>
  </si>
  <si>
    <t>2014-04-17 15:50:19.213000000</t>
  </si>
  <si>
    <t>STICK NOTES 38X50MM</t>
  </si>
  <si>
    <t>DA5247852</t>
  </si>
  <si>
    <t>2014-04-17 15:28:49.083000000</t>
  </si>
  <si>
    <t>2014-04-17 15:50:30.087000000</t>
  </si>
  <si>
    <t>STICK NOTES 75X75MM</t>
  </si>
  <si>
    <t>DA5247871</t>
  </si>
  <si>
    <t>2014-04-17 15:30:55.587000000</t>
  </si>
  <si>
    <t>2014-04-17 15:50:37.073000000</t>
  </si>
  <si>
    <t>Marker permanent kores</t>
  </si>
  <si>
    <t>DA5247893</t>
  </si>
  <si>
    <t>2014-04-17 15:34:30.040000000</t>
  </si>
  <si>
    <t>2014-04-17 15:50:51.100000000</t>
  </si>
  <si>
    <t>MINA CREION MEC. 0,5</t>
  </si>
  <si>
    <t>DA5247884</t>
  </si>
  <si>
    <t>2014-04-17 15:32:31.730000000</t>
  </si>
  <si>
    <t>2014-04-17 15:50:43.063000000</t>
  </si>
  <si>
    <t>Rigla plastic 30cm</t>
  </si>
  <si>
    <t>DA5247598</t>
  </si>
  <si>
    <t>2014-04-17 14:47:42.117000000</t>
  </si>
  <si>
    <t>2014-04-17 15:46:54.710000000</t>
  </si>
  <si>
    <t>Creion mecanic 0.7</t>
  </si>
  <si>
    <t>DA5247609</t>
  </si>
  <si>
    <t>2014-04-17 14:49:33.860000000</t>
  </si>
  <si>
    <t>2014-04-17 15:47:01.030000000</t>
  </si>
  <si>
    <t>Creion mecanic 0,5</t>
  </si>
  <si>
    <t>DA5247779</t>
  </si>
  <si>
    <t>2014-04-17 15:14:55.260000000</t>
  </si>
  <si>
    <t>2014-04-17 15:49:13.177000000</t>
  </si>
  <si>
    <t>DECAPSATOR DESIGN</t>
  </si>
  <si>
    <t>DA5247797</t>
  </si>
  <si>
    <t>2014-04-17 15:19:33.423000000</t>
  </si>
  <si>
    <t>2014-04-17 15:49:40.447000000</t>
  </si>
  <si>
    <t xml:space="preserve">ASCUTITOARE METALICA SIMPLA </t>
  </si>
  <si>
    <t>DA5239867</t>
  </si>
  <si>
    <t>2014-04-16 09:23:57.763000000</t>
  </si>
  <si>
    <t>2014-04-17 15:45:13.513000000</t>
  </si>
  <si>
    <t xml:space="preserve">Servicii de furnizare internet </t>
  </si>
  <si>
    <t>DA5239970</t>
  </si>
  <si>
    <t>2014-04-16 09:33:57.010000000</t>
  </si>
  <si>
    <t>2014-04-17 15:45:39.423000000</t>
  </si>
  <si>
    <t>Claro Service 98 SRL</t>
  </si>
  <si>
    <t>str.Valea Ialomitei, nr.5, bl D21, sc.3, et.4, ap.29, sector 6</t>
  </si>
  <si>
    <t>DA5415499</t>
  </si>
  <si>
    <t>2014-05-30 13:04:08.687000000</t>
  </si>
  <si>
    <t>2014-05-30 13:31:39.007000000</t>
  </si>
  <si>
    <t>Spalatorie auto</t>
  </si>
  <si>
    <t>DA5286006</t>
  </si>
  <si>
    <t>2014-04-29 15:10:18.210000000</t>
  </si>
  <si>
    <t>2014-04-29 15:38:01.337000000</t>
  </si>
  <si>
    <t xml:space="preserve">INTRETINERE SISTEME SUPRAVEGHERE VIDEO </t>
  </si>
  <si>
    <t>DA5229573</t>
  </si>
  <si>
    <t>2014-04-14 10:59:58.767000000</t>
  </si>
  <si>
    <t>2014-04-16 08:31:45.980000000</t>
  </si>
  <si>
    <t>Mentenanta aparate aer conditionat</t>
  </si>
  <si>
    <t>DA5488135</t>
  </si>
  <si>
    <t>2014-06-20 10:10:59.390000000</t>
  </si>
  <si>
    <t>2014-06-20 13:00:09.620000000</t>
  </si>
  <si>
    <t>DA5488153</t>
  </si>
  <si>
    <t>2014-06-20 10:12:14.097000000</t>
  </si>
  <si>
    <t>2014-06-20 13:00:17.527000000</t>
  </si>
  <si>
    <t>DA5487912</t>
  </si>
  <si>
    <t>2014-06-20 09:51:54.373000000</t>
  </si>
  <si>
    <t>2014-06-20 12:54:00.740000000</t>
  </si>
  <si>
    <t>PIX UNICA FOLOSINTA WORKING-UP PIGNA  MINA ROSIE</t>
  </si>
  <si>
    <t>DA5487962</t>
  </si>
  <si>
    <t>2014-06-20 09:56:48.047000000</t>
  </si>
  <si>
    <t>2014-06-20 12:54:10.333000000</t>
  </si>
  <si>
    <t xml:space="preserve">BIBLIORAFT ECONOMY 7CM TOP BIROTICA </t>
  </si>
  <si>
    <t>DA5488542</t>
  </si>
  <si>
    <t>2014-06-20 10:42:06.613000000</t>
  </si>
  <si>
    <t>2014-06-20 13:02:44.217000000</t>
  </si>
  <si>
    <t>TAVA DOCUMENTE A4</t>
  </si>
  <si>
    <t>DA5490118</t>
  </si>
  <si>
    <t>2014-06-20 13:04:15.897000000</t>
  </si>
  <si>
    <t>2014-06-20 13:39:01.083000000</t>
  </si>
  <si>
    <t>DA5487997</t>
  </si>
  <si>
    <t>2014-06-20 10:00:33.950000000</t>
  </si>
  <si>
    <t>2014-06-20 12:58:49.013000000</t>
  </si>
  <si>
    <t>DA5488008</t>
  </si>
  <si>
    <t>2014-06-20 10:01:56.397000000</t>
  </si>
  <si>
    <t>2014-06-20 12:59:04.783000000</t>
  </si>
  <si>
    <t xml:space="preserve">CREION MECANIC 0,5MM </t>
  </si>
  <si>
    <t>DA5488196</t>
  </si>
  <si>
    <t>2014-06-20 10:15:28.617000000</t>
  </si>
  <si>
    <t>2014-06-20 13:00:35.703000000</t>
  </si>
  <si>
    <t xml:space="preserve">DECAPSATOR </t>
  </si>
  <si>
    <t>DA5488210</t>
  </si>
  <si>
    <t>2014-06-20 10:17:10.920000000</t>
  </si>
  <si>
    <t>2014-06-20 13:00:44.920000000</t>
  </si>
  <si>
    <t>DA5488047</t>
  </si>
  <si>
    <t>2014-06-20 10:05:02.193000000</t>
  </si>
  <si>
    <t>2014-06-20 12:59:28.933000000</t>
  </si>
  <si>
    <t xml:space="preserve">DOSAR PLASTIC CU SINA SI GAURI </t>
  </si>
  <si>
    <t>DA5488068</t>
  </si>
  <si>
    <t>2014-06-20 10:06:16.920000000</t>
  </si>
  <si>
    <t>2014-06-20 12:59:39.150000000</t>
  </si>
  <si>
    <t>DOSAR CARTON ALB INCOPCIAT 1/1</t>
  </si>
  <si>
    <t>DA5488242</t>
  </si>
  <si>
    <t>2014-06-20 10:19:56.877000000</t>
  </si>
  <si>
    <t>2014-06-20 13:01:14.513000000</t>
  </si>
  <si>
    <t>DA5487874</t>
  </si>
  <si>
    <t>2014-06-20 09:49:14.300000000</t>
  </si>
  <si>
    <t>2014-06-20 12:53:49.240000000</t>
  </si>
  <si>
    <t>DA5488094</t>
  </si>
  <si>
    <t>2014-06-20 10:08:14.450000000</t>
  </si>
  <si>
    <t>2014-06-20 12:59:49.807000000</t>
  </si>
  <si>
    <t>PIX CU GEL DESIGN BY T 0,5MM ALBASTRU</t>
  </si>
  <si>
    <t>DA5488112</t>
  </si>
  <si>
    <t>2014-06-20 10:09:36.413000000</t>
  </si>
  <si>
    <t>2014-06-20 12:59:59.820000000</t>
  </si>
  <si>
    <t>PIX CU GEL UNI-BALL UM-170 0,7MM NEGRU</t>
  </si>
  <si>
    <t>DA5487847</t>
  </si>
  <si>
    <t>2014-06-20 09:47:36.737000000</t>
  </si>
  <si>
    <t>2014-06-20 12:53:22.860000000</t>
  </si>
  <si>
    <t>HARTIE COPIATOR A4 500 COLI/TOP</t>
  </si>
  <si>
    <t>DA5488487</t>
  </si>
  <si>
    <t>2014-06-20 10:38:04.640000000</t>
  </si>
  <si>
    <t>2014-06-20 13:02:34.963000000</t>
  </si>
  <si>
    <t>DA5488174</t>
  </si>
  <si>
    <t>2014-06-20 10:14:11.940000000</t>
  </si>
  <si>
    <t>2014-06-20 13:00:26.780000000</t>
  </si>
  <si>
    <t xml:space="preserve">CAPSATOR MARE METALIC 50 COLI </t>
  </si>
  <si>
    <t>DA5488226</t>
  </si>
  <si>
    <t>2014-06-20 10:18:42.510000000</t>
  </si>
  <si>
    <t>2014-06-20 13:00:57.480000000</t>
  </si>
  <si>
    <t>DA5488469</t>
  </si>
  <si>
    <t>2014-06-20 10:36:51.257000000</t>
  </si>
  <si>
    <t>2014-06-20 13:02:25.760000000</t>
  </si>
  <si>
    <t>CAPSE 24/6 1000/CUT</t>
  </si>
  <si>
    <t>DA5488023</t>
  </si>
  <si>
    <t>2014-06-20 10:03:29.623000000</t>
  </si>
  <si>
    <t>2014-06-20 12:59:16.547000000</t>
  </si>
  <si>
    <t xml:space="preserve">PERFORATOR WORKING UP 63COLI PIGNA </t>
  </si>
  <si>
    <t>DA5488307</t>
  </si>
  <si>
    <t>2014-06-20 10:24:59.063000000</t>
  </si>
  <si>
    <t>2014-06-20 13:01:41.020000000</t>
  </si>
  <si>
    <t>PERMANENT MARKER VF ROTUND KORES</t>
  </si>
  <si>
    <t>DA5488356</t>
  </si>
  <si>
    <t>2014-06-20 10:28:51.880000000</t>
  </si>
  <si>
    <t>2014-06-20 13:01:57.523000000</t>
  </si>
  <si>
    <t xml:space="preserve">MINA CREION MEC. 0,5 HB </t>
  </si>
  <si>
    <t>DA5488259</t>
  </si>
  <si>
    <t>2014-06-20 10:21:30.227000000</t>
  </si>
  <si>
    <t>2014-06-20 13:01:22.953000000</t>
  </si>
  <si>
    <t>TEXTMARKER  KORES</t>
  </si>
  <si>
    <t>DA5488279</t>
  </si>
  <si>
    <t>2014-06-20 10:22:54.483000000</t>
  </si>
  <si>
    <t>2014-06-20 13:01:31.660000000</t>
  </si>
  <si>
    <t>DA5488388</t>
  </si>
  <si>
    <t>2014-06-20 10:30:48.147000000</t>
  </si>
  <si>
    <t>2014-06-20 13:02:07.010000000</t>
  </si>
  <si>
    <t xml:space="preserve"> MINA CREION MEC. 0,7 HB </t>
  </si>
  <si>
    <t>DA5488413</t>
  </si>
  <si>
    <t>2014-06-20 10:32:58.317000000</t>
  </si>
  <si>
    <t>2014-06-20 13:02:15.480000000</t>
  </si>
  <si>
    <t>NOTES ADEZIV 76X76MM</t>
  </si>
  <si>
    <t>DA5488327</t>
  </si>
  <si>
    <t>2014-06-20 10:26:27.050000000</t>
  </si>
  <si>
    <t>2014-06-20 13:01:50.630000000</t>
  </si>
  <si>
    <t xml:space="preserve">CAIET A5 48FILE </t>
  </si>
  <si>
    <t>DA5143452</t>
  </si>
  <si>
    <t>2014-03-24 16:12:55.003000000</t>
  </si>
  <si>
    <t>2014-03-26 11:17:03.833000000</t>
  </si>
  <si>
    <t>Servicii de telefonie fixa</t>
  </si>
  <si>
    <t>S.C. KOOB TELECOM SOLUTIONS S.R.L.</t>
  </si>
  <si>
    <t>Int Fulgilor, nr. 2, Sector 5,</t>
  </si>
  <si>
    <t>DA5112639</t>
  </si>
  <si>
    <t>2014-03-17 12:59:03.887000000</t>
  </si>
  <si>
    <t>2014-03-24 11:10:24.237000000</t>
  </si>
  <si>
    <t xml:space="preserve">Servicii de reparare, intretinere si mentenanta a centralelor telefonice </t>
  </si>
  <si>
    <t>50334130-5</t>
  </si>
  <si>
    <t>DA5405968</t>
  </si>
  <si>
    <t>2014-05-28 17:40:50.570000000</t>
  </si>
  <si>
    <t>2014-05-29 10:12:00.807000000</t>
  </si>
  <si>
    <t>Servicii de mentenanta pentru site-urile Sectorului 6 al Municipiului Bucuresti</t>
  </si>
  <si>
    <t>72413000-8</t>
  </si>
  <si>
    <t>DA5405983</t>
  </si>
  <si>
    <t>2014-05-28 17:58:23.940000000</t>
  </si>
  <si>
    <t>2014-05-29 10:13:21.757000000</t>
  </si>
  <si>
    <t>Repararea si intretinerea echipamentului de retea de date</t>
  </si>
  <si>
    <t>50312300-8</t>
  </si>
  <si>
    <t>DA5405973</t>
  </si>
  <si>
    <t>2014-05-28 17:51:32.753000000</t>
  </si>
  <si>
    <t>2014-05-29 10:12:55.937000000</t>
  </si>
  <si>
    <t>Servicii de reparare intretinere si mentenanta pentru echipament informatic</t>
  </si>
  <si>
    <t>DA5405979</t>
  </si>
  <si>
    <t>2014-05-28 17:56:04.523000000</t>
  </si>
  <si>
    <t>2014-05-29 10:13:10.460000000</t>
  </si>
  <si>
    <t>Servicii de reparare intretinere si mentenanta pentru unitati centrale de procesare (servere)</t>
  </si>
  <si>
    <t>DA5405969</t>
  </si>
  <si>
    <t>2014-05-28 17:43:39.737000000</t>
  </si>
  <si>
    <t>2014-05-29 10:13:32.847000000</t>
  </si>
  <si>
    <t>Servicii de reparare si de intretinere a perifericelor informatice</t>
  </si>
  <si>
    <t>DA5405966</t>
  </si>
  <si>
    <t>2014-05-28 17:35:53.660000000</t>
  </si>
  <si>
    <t>2014-05-29 15:55:34.780000000</t>
  </si>
  <si>
    <t>Servicii de reparare si de intretinere a echipamentului de securitate</t>
  </si>
  <si>
    <t>DA5405972</t>
  </si>
  <si>
    <t>2014-05-28 17:47:17.423000000</t>
  </si>
  <si>
    <t>2014-05-29 10:12:33.350000000</t>
  </si>
  <si>
    <t>Servicii de reparare si de intretinere a grupurilor de refrigerare(instalatii de aer conditionat)</t>
  </si>
  <si>
    <t>DA5163698</t>
  </si>
  <si>
    <t>2014-03-28 09:11:03.357000000</t>
  </si>
  <si>
    <t>2014-04-01 08:29:02.203000000</t>
  </si>
  <si>
    <t>Corector cu diluant</t>
  </si>
  <si>
    <t>DA5163682</t>
  </si>
  <si>
    <t>2014-03-28 09:09:52.550000000</t>
  </si>
  <si>
    <t>2014-04-01 08:23:54.220000000</t>
  </si>
  <si>
    <t>DA5163659</t>
  </si>
  <si>
    <t>2014-03-28 09:07:59.277000000</t>
  </si>
  <si>
    <t>2014-04-01 08:20:59.450000000</t>
  </si>
  <si>
    <t>Creion mecanic</t>
  </si>
  <si>
    <t>DA5163642</t>
  </si>
  <si>
    <t>2014-03-28 09:06:04.150000000</t>
  </si>
  <si>
    <t>2014-04-01 08:17:32.763000000</t>
  </si>
  <si>
    <t>Creion cu guma</t>
  </si>
  <si>
    <t>DA5163733</t>
  </si>
  <si>
    <t>2014-03-28 09:14:00.093000000</t>
  </si>
  <si>
    <t>2014-04-01 08:30:24.010000000</t>
  </si>
  <si>
    <t>Achizitie foarfeca</t>
  </si>
  <si>
    <t>DA5163754</t>
  </si>
  <si>
    <t>2014-03-28 09:15:48.263000000</t>
  </si>
  <si>
    <t>2014-04-01 08:32:31.467000000</t>
  </si>
  <si>
    <t>Capse</t>
  </si>
  <si>
    <t>DA5163772</t>
  </si>
  <si>
    <t>2014-03-28 09:18:17.047000000</t>
  </si>
  <si>
    <t>2014-04-01 08:33:46.020000000</t>
  </si>
  <si>
    <t>Agrafe birou</t>
  </si>
  <si>
    <t>DA5163784</t>
  </si>
  <si>
    <t>2014-03-28 09:19:33.893000000</t>
  </si>
  <si>
    <t>2014-04-01 08:37:59.867000000</t>
  </si>
  <si>
    <t>Agrafe 33mm</t>
  </si>
  <si>
    <t>DA5163941</t>
  </si>
  <si>
    <t>2014-03-28 09:33:35.327000000</t>
  </si>
  <si>
    <t>2014-04-01 08:44:04.430000000</t>
  </si>
  <si>
    <t>PLIC C5 ALB SILICONIC</t>
  </si>
  <si>
    <t>DA5163856</t>
  </si>
  <si>
    <t>2014-03-28 09:26:23.900000000</t>
  </si>
  <si>
    <t>2014-04-01 08:42:43.590000000</t>
  </si>
  <si>
    <t>Hartie A3</t>
  </si>
  <si>
    <t>DA5163805</t>
  </si>
  <si>
    <t>2014-03-28 09:21:12.407000000</t>
  </si>
  <si>
    <t>2014-04-01 08:39:55.810000000</t>
  </si>
  <si>
    <t>Capsator birou</t>
  </si>
  <si>
    <t>DA5163818</t>
  </si>
  <si>
    <t>2014-03-28 09:22:23.093000000</t>
  </si>
  <si>
    <t>2014-04-01 08:41:14.903000000</t>
  </si>
  <si>
    <t>DA5163837</t>
  </si>
  <si>
    <t>2014-03-28 09:24:16.600000000</t>
  </si>
  <si>
    <t>2014-04-01 08:42:25.430000000</t>
  </si>
  <si>
    <t>DA5163452</t>
  </si>
  <si>
    <t>2014-03-28 08:45:55.827000000</t>
  </si>
  <si>
    <t>2014-04-01 08:05:02.310000000</t>
  </si>
  <si>
    <t>Toner Canon</t>
  </si>
  <si>
    <t>DA5163384</t>
  </si>
  <si>
    <t>2014-03-28 08:40:08.843000000</t>
  </si>
  <si>
    <t>2014-04-01 08:01:25.030000000</t>
  </si>
  <si>
    <t>Cartus</t>
  </si>
  <si>
    <t>DA5163409</t>
  </si>
  <si>
    <t>2014-03-28 08:42:03.523000000</t>
  </si>
  <si>
    <t>2014-04-01 08:03:37.773000000</t>
  </si>
  <si>
    <t>Toner HP</t>
  </si>
  <si>
    <t>DA5163618</t>
  </si>
  <si>
    <t>2014-03-28 09:02:42.583000000</t>
  </si>
  <si>
    <t>2014-04-01 08:14:21.737000000</t>
  </si>
  <si>
    <t>Pix cu gel</t>
  </si>
  <si>
    <t>DA5163574</t>
  </si>
  <si>
    <t>2014-03-28 08:57:15.460000000</t>
  </si>
  <si>
    <t>2014-04-01 08:11:41.397000000</t>
  </si>
  <si>
    <t>Marker</t>
  </si>
  <si>
    <t>DA5163556</t>
  </si>
  <si>
    <t>2014-03-28 08:55:16.477000000</t>
  </si>
  <si>
    <t>2014-04-01 08:09:32.773000000</t>
  </si>
  <si>
    <t>Radiera</t>
  </si>
  <si>
    <t>DA5163983</t>
  </si>
  <si>
    <t>2014-03-28 09:37:37.643000000</t>
  </si>
  <si>
    <t>2014-04-01 08:44:21.327000000</t>
  </si>
  <si>
    <t>PLIC B4 MARO CU BURDUF 50MM</t>
  </si>
  <si>
    <t>DA5163969</t>
  </si>
  <si>
    <t>2014-03-28 09:36:18.787000000</t>
  </si>
  <si>
    <t>2014-04-01 08:44:13.557000000</t>
  </si>
  <si>
    <t>PLIC C4 ALB AUTOADEZIV</t>
  </si>
  <si>
    <t>DA5164000</t>
  </si>
  <si>
    <t>2014-03-28 09:38:58.203000000</t>
  </si>
  <si>
    <t>2014-04-01 08:48:55.237000000</t>
  </si>
  <si>
    <t xml:space="preserve">BIBLIORAFT MARMORAT 4CM </t>
  </si>
  <si>
    <t>DA5164017</t>
  </si>
  <si>
    <t>2014-03-28 09:40:18.313000000</t>
  </si>
  <si>
    <t>2014-04-01 08:49:06.903000000</t>
  </si>
  <si>
    <t>Mapa carton cu elastic</t>
  </si>
  <si>
    <t>DA5164072</t>
  </si>
  <si>
    <t>2014-03-28 09:43:56.203000000</t>
  </si>
  <si>
    <t>2014-04-01 08:49:30.383000000</t>
  </si>
  <si>
    <t>MEMORY STICK 16GB</t>
  </si>
  <si>
    <t>30233180-6</t>
  </si>
  <si>
    <t>DA5164086</t>
  </si>
  <si>
    <t>2014-03-28 09:45:24.517000000</t>
  </si>
  <si>
    <t>2014-04-01 08:49:39.633000000</t>
  </si>
  <si>
    <t>BANDA ADEZIVA 19MMX33M TRANSPARENTA</t>
  </si>
  <si>
    <t>DA5164106</t>
  </si>
  <si>
    <t>2014-03-28 09:46:42.673000000</t>
  </si>
  <si>
    <t>2014-04-01 08:49:47.293000000</t>
  </si>
  <si>
    <t>CD</t>
  </si>
  <si>
    <t>DA5164045</t>
  </si>
  <si>
    <t>2014-03-28 09:42:12.303000000</t>
  </si>
  <si>
    <t>2014-04-01 08:49:18.073000000</t>
  </si>
  <si>
    <t>FOLIE PROTECTIE STANDARD A4</t>
  </si>
  <si>
    <t>DA5163166</t>
  </si>
  <si>
    <t>2014-03-28 08:08:46.077000000</t>
  </si>
  <si>
    <t>2014-04-01 07:50:40.940000000</t>
  </si>
  <si>
    <t>Achizitie cub de prezenta</t>
  </si>
  <si>
    <t>DA5163107</t>
  </si>
  <si>
    <t>2014-03-28 07:48:17.247000000</t>
  </si>
  <si>
    <t>2014-04-01 07:40:07.257000000</t>
  </si>
  <si>
    <t>Achizitionare condici prezenta</t>
  </si>
  <si>
    <t>DA5163124</t>
  </si>
  <si>
    <t>2014-03-28 07:57:16.893000000</t>
  </si>
  <si>
    <t>2014-04-01 07:47:50.523000000</t>
  </si>
  <si>
    <t>STICK NOTES 125X75MM PASTEL</t>
  </si>
  <si>
    <t>DA5163118</t>
  </si>
  <si>
    <t>2014-03-28 07:54:47.120000000</t>
  </si>
  <si>
    <t>2014-04-01 07:44:44.863000000</t>
  </si>
  <si>
    <t>STICK NOTES</t>
  </si>
  <si>
    <t>DA5163223</t>
  </si>
  <si>
    <t>2014-03-28 08:18:29.747000000</t>
  </si>
  <si>
    <t>2014-04-01 07:52:06.477000000</t>
  </si>
  <si>
    <t>Bloc notes A5</t>
  </si>
  <si>
    <t>DA5163239</t>
  </si>
  <si>
    <t>2014-03-28 08:20:55.297000000</t>
  </si>
  <si>
    <t>2014-04-01 07:54:17.800000000</t>
  </si>
  <si>
    <t>Registru</t>
  </si>
  <si>
    <t>DA5163261</t>
  </si>
  <si>
    <t>2014-03-28 08:24:16.807000000</t>
  </si>
  <si>
    <t>2014-04-01 07:57:21.073000000</t>
  </si>
  <si>
    <t>Dosare plastic cu sina si gauri</t>
  </si>
  <si>
    <t>DA5163310</t>
  </si>
  <si>
    <t>2014-03-28 08:33:31.490000000</t>
  </si>
  <si>
    <t>2014-04-01 08:00:04.923000000</t>
  </si>
  <si>
    <t>Perforator</t>
  </si>
  <si>
    <t>DA5157078</t>
  </si>
  <si>
    <t>2014-03-27 08:44:54.877000000</t>
  </si>
  <si>
    <t>2014-03-28 10:08:47.273000000</t>
  </si>
  <si>
    <t>Servicii de distributie apa plata</t>
  </si>
  <si>
    <t>DA5157262</t>
  </si>
  <si>
    <t>2014-03-27 09:04:36.357000000</t>
  </si>
  <si>
    <t>2014-03-28 10:08:35.853000000</t>
  </si>
  <si>
    <t>apa plata</t>
  </si>
  <si>
    <t>DA5157175</t>
  </si>
  <si>
    <t>2014-03-27 08:56:18.827000000</t>
  </si>
  <si>
    <t>2014-03-28 10:08:57.367000000</t>
  </si>
  <si>
    <t>pahare din plastic unica folosinta</t>
  </si>
  <si>
    <t>CONTRAST CONCEPT S.R.L.</t>
  </si>
  <si>
    <t>STr. B-dul Ion Mihalache, Nr. 160 B, sector 1, Bucuresti</t>
  </si>
  <si>
    <t>DA5164263</t>
  </si>
  <si>
    <t>2014-03-28 10:00:03.357000000</t>
  </si>
  <si>
    <t>2014-04-01 07:28:46.673000000</t>
  </si>
  <si>
    <t>Servicii de curatenie exterioara</t>
  </si>
  <si>
    <t>90914000-7</t>
  </si>
  <si>
    <t>DA5164291</t>
  </si>
  <si>
    <t>2014-03-28 10:02:58.043000000</t>
  </si>
  <si>
    <t>2014-04-01 07:29:00.527000000</t>
  </si>
  <si>
    <t>servicii curatenie suprafata intretinere</t>
  </si>
  <si>
    <t>DA5164305</t>
  </si>
  <si>
    <t>2014-03-28 10:04:40.787000000</t>
  </si>
  <si>
    <t>2014-04-01 07:29:25.360000000</t>
  </si>
  <si>
    <t>servicii curatenie generala</t>
  </si>
  <si>
    <t>90900000-6</t>
  </si>
  <si>
    <t>BARDA I. EMIL PERSOANA FIZICA AUTORIZATA</t>
  </si>
  <si>
    <t>Str. Avram Iancu, corp C, ap.1, sector 2</t>
  </si>
  <si>
    <t>DA5156858</t>
  </si>
  <si>
    <t>2014-03-27 08:10:02.940000000</t>
  </si>
  <si>
    <t>2014-03-28 08:58:02.363000000</t>
  </si>
  <si>
    <t>Servicii privind protectia muncii si stingerea incendiilor</t>
  </si>
  <si>
    <t>DA5156877</t>
  </si>
  <si>
    <t>2014-03-27 08:13:56.990000000</t>
  </si>
  <si>
    <t>2014-03-28 08:58:57.097000000</t>
  </si>
  <si>
    <t>Soft Expert S.R.L.</t>
  </si>
  <si>
    <t>Buzau</t>
  </si>
  <si>
    <t>Bld. Unirii Nord, Bl I 2, Ap 25, Et 10</t>
  </si>
  <si>
    <t>DA5217292</t>
  </si>
  <si>
    <t>2014-04-10 08:45:02.020000000</t>
  </si>
  <si>
    <t>2014-04-14 07:38:33.927000000</t>
  </si>
  <si>
    <t>Servicii mentenanta sistem informatic integrat</t>
  </si>
  <si>
    <t>DA5175376</t>
  </si>
  <si>
    <t>2014-04-01 09:06:02.547000000</t>
  </si>
  <si>
    <t>2014-04-03 12:57:20.930000000</t>
  </si>
  <si>
    <t>Servicii de asistenta tehnica pentru activitati de intretinere hardware pentru calculatoare</t>
  </si>
  <si>
    <t>Prosoft++ S.R.L.</t>
  </si>
  <si>
    <t>Str G-ral Barbu Vladoianu, nr. 2, Bl. 35, Ap. 55</t>
  </si>
  <si>
    <t>Directia de administrare a Fondului Locativ Sector 6</t>
  </si>
  <si>
    <t>DA5315964</t>
  </si>
  <si>
    <t>2014-05-08 11:04:49.207000000</t>
  </si>
  <si>
    <t>2014-05-13 11:12:22.663000000</t>
  </si>
  <si>
    <t>Sistem informatic de contabilitate bugetara</t>
  </si>
  <si>
    <t>48444000-2</t>
  </si>
  <si>
    <t>DA5316247</t>
  </si>
  <si>
    <t>2014-05-08 11:20:08.047000000</t>
  </si>
  <si>
    <t>2014-05-13 11:12:46.313000000</t>
  </si>
  <si>
    <t>Sistem informatic pentru resurse umane si salarizare</t>
  </si>
  <si>
    <t>Dulapuri</t>
  </si>
  <si>
    <t>Mobilier pentru dormitor</t>
  </si>
  <si>
    <t>Mobilier pentru sali de primire si de receptie</t>
  </si>
  <si>
    <t>Scaune</t>
  </si>
  <si>
    <t>Birouri si mese</t>
  </si>
  <si>
    <t>Post-it</t>
  </si>
  <si>
    <t>Mine de rezerva pentru creioane</t>
  </si>
  <si>
    <t>Banda adeziva</t>
  </si>
  <si>
    <t>Plicuri</t>
  </si>
  <si>
    <t>Accesorii de birou</t>
  </si>
  <si>
    <t>Discuri digitale polivalente (DVD-uri)</t>
  </si>
  <si>
    <t>Creioane mecanice</t>
  </si>
  <si>
    <t>Produse de curatat</t>
  </si>
  <si>
    <t>Panouri de afisare</t>
  </si>
  <si>
    <t>Separatoare pentru papetarie</t>
  </si>
  <si>
    <t>Toner pentru imprimantele laser/faxuri</t>
  </si>
  <si>
    <t>Carioca permanente</t>
  </si>
  <si>
    <t>Suporturi verticale pentru hartii</t>
  </si>
  <si>
    <t>Perforatoare</t>
  </si>
  <si>
    <t>Capsatoare</t>
  </si>
  <si>
    <t>Pixuri</t>
  </si>
  <si>
    <t>Carioca</t>
  </si>
  <si>
    <t>Bloc de hartie pentru flipchart</t>
  </si>
  <si>
    <t>Bureti de sters tabla</t>
  </si>
  <si>
    <t>Hartie pentru fotocopiatoare si xerografica</t>
  </si>
  <si>
    <t>Cartuse de cerneala</t>
  </si>
  <si>
    <t>Bibliorafturi</t>
  </si>
  <si>
    <t>Pelicula sau banda corectoare</t>
  </si>
  <si>
    <t>Coperti de dosar</t>
  </si>
  <si>
    <t>Dosare</t>
  </si>
  <si>
    <t>Cutii pentru documente</t>
  </si>
  <si>
    <t>Etichete autocolante</t>
  </si>
  <si>
    <t>Ecusoane de identificare</t>
  </si>
  <si>
    <t>Accesorii pentru clasoare sau pentru dosare</t>
  </si>
  <si>
    <t>Capse, tinte, pioneze</t>
  </si>
  <si>
    <t>Pachete software pentru creare de documente</t>
  </si>
  <si>
    <t>Servicii de editare</t>
  </si>
  <si>
    <t>Servicii de tiparire si de livrare</t>
  </si>
  <si>
    <t>Pliante</t>
  </si>
  <si>
    <t>Produse informative si de promovare</t>
  </si>
  <si>
    <t>Servicii tipografice</t>
  </si>
  <si>
    <t>Etajere de birou</t>
  </si>
  <si>
    <t>Birouri</t>
  </si>
  <si>
    <t>Ecrane pentru proiectii</t>
  </si>
  <si>
    <t>Aparate audio si video de inregistrare si redare</t>
  </si>
  <si>
    <t>Computer de birou</t>
  </si>
  <si>
    <t>Echipament de fotocopiere</t>
  </si>
  <si>
    <t>Videoproiectoare</t>
  </si>
  <si>
    <t>Echipament de fotocopiere si de tiparire offset</t>
  </si>
  <si>
    <t>Pachete software pentru sisteme de operare pentru computere personale (PC)</t>
  </si>
  <si>
    <t>Ecrane</t>
  </si>
  <si>
    <t>Aparate de redare video</t>
  </si>
  <si>
    <t>Aparate de fotografiat</t>
  </si>
  <si>
    <t>Echipament periferic</t>
  </si>
  <si>
    <t>Blocnotesuri</t>
  </si>
  <si>
    <t>Agrafe de birou</t>
  </si>
  <si>
    <t>Registre din hartie sau din carton</t>
  </si>
  <si>
    <t>Calculatoare de birou</t>
  </si>
  <si>
    <t>Table de scris albe</t>
  </si>
  <si>
    <t>Mobilier</t>
  </si>
  <si>
    <t>Servicii de software</t>
  </si>
  <si>
    <t>Servicii de dezvoltare de software de planificare a resurselor intreprinderii</t>
  </si>
  <si>
    <t>Servicii de asistenta si de consultanta informatica</t>
  </si>
  <si>
    <t>Servicii de radiomesagerie</t>
  </si>
  <si>
    <t xml:space="preserve">  Servicii informatice profesionale</t>
  </si>
  <si>
    <t>Echipament medical computerizat</t>
  </si>
  <si>
    <t>Aparate medicale cu infrarosii</t>
  </si>
  <si>
    <t>Servicii de reparare si de intretinere a grupurilor de refrigerare</t>
  </si>
  <si>
    <t>Servicii telefonice locale</t>
  </si>
  <si>
    <t>Servicii de furnizare de software</t>
  </si>
  <si>
    <t>Servicii de dezvoltare software</t>
  </si>
  <si>
    <t xml:space="preserve">  Servicii de reparare si de intretinere a echipamentului de securitate</t>
  </si>
  <si>
    <t>Servicii pentru evenimente</t>
  </si>
  <si>
    <t>Brosuri</t>
  </si>
  <si>
    <t>Unitati de memorie</t>
  </si>
  <si>
    <t>Ustensile de bucatarie</t>
  </si>
  <si>
    <t>Echipament de bucatarie</t>
  </si>
  <si>
    <t>Cutite de bucatarie</t>
  </si>
  <si>
    <t>Cutite</t>
  </si>
  <si>
    <t>Linguri, furculite</t>
  </si>
  <si>
    <t>Ustensile de gatit</t>
  </si>
  <si>
    <t>Cani</t>
  </si>
  <si>
    <t>Castroane</t>
  </si>
  <si>
    <t>Servicii de procesare de date</t>
  </si>
  <si>
    <t>Servicii statistice</t>
  </si>
  <si>
    <t>Servicii de gestionare a documentelor</t>
  </si>
  <si>
    <t>Diverse pachete software si sisteme informatice</t>
  </si>
  <si>
    <t>Dulapuri de arhivare</t>
  </si>
  <si>
    <t>Fotocopiatoare</t>
  </si>
  <si>
    <t>Computere portabile</t>
  </si>
  <si>
    <t>Pachete software pentru creare de documente, pentru desen, imagistica, planificare si productivitate</t>
  </si>
  <si>
    <t>Papetarie</t>
  </si>
  <si>
    <t>Formulare</t>
  </si>
  <si>
    <t>Tus</t>
  </si>
  <si>
    <t>Cutite si foarfece</t>
  </si>
  <si>
    <t>Creioane</t>
  </si>
  <si>
    <t>Articole de birou</t>
  </si>
  <si>
    <t>Sfori</t>
  </si>
  <si>
    <t>Hartie pentru scris</t>
  </si>
  <si>
    <t>Rechizite scolare</t>
  </si>
  <si>
    <t>Registre, registre contabile, clasoare, formulare si alte articole imprimate de papetarie din hartie sau din carton</t>
  </si>
  <si>
    <t>Compact-discuri (CD-uri)</t>
  </si>
  <si>
    <t>Rigle</t>
  </si>
  <si>
    <t>Ascutitori de creioane</t>
  </si>
  <si>
    <t>Echipament informatic si accesorii de birou, cu exceptia mobilierului si a pachetelor software</t>
  </si>
  <si>
    <t>Decapsatoare</t>
  </si>
  <si>
    <t>Pioneze</t>
  </si>
  <si>
    <t>Instrumente de scris</t>
  </si>
  <si>
    <t>Adezivi</t>
  </si>
  <si>
    <t>Articole marunte de birou</t>
  </si>
  <si>
    <t>Lichid corector</t>
  </si>
  <si>
    <t>Radiere</t>
  </si>
  <si>
    <t>Foarfece</t>
  </si>
  <si>
    <t>Servicii de curierat</t>
  </si>
  <si>
    <t>Tusiere de rezerva</t>
  </si>
  <si>
    <t>Servicii de telefonie publica</t>
  </si>
  <si>
    <t>Apa minerala plata</t>
  </si>
  <si>
    <t>Servicii de curatenie</t>
  </si>
  <si>
    <t>Servicii de evaluare si de analiza a asigurarii calitatii sistemelor</t>
  </si>
  <si>
    <t xml:space="preserve">  Servicii de dezinfectie si de dezinsectie</t>
  </si>
  <si>
    <t>Servicii de monitorizare a sistemelor de alarma</t>
  </si>
  <si>
    <t>Servicii de expertiza</t>
  </si>
  <si>
    <t>Servicii de asistenta tehnica informatica</t>
  </si>
  <si>
    <t>Pachete software antivirus</t>
  </si>
  <si>
    <t>Servicii de intretinere a sistemelor</t>
  </si>
  <si>
    <t>Computere personale</t>
  </si>
  <si>
    <t>Imprimante laser</t>
  </si>
  <si>
    <t xml:space="preserve">  Servicii de reparare si de intretinere a computerelor personale</t>
  </si>
  <si>
    <t>Noduri de retea</t>
  </si>
  <si>
    <t>Imprimate nefalsificabile</t>
  </si>
  <si>
    <t>Servicii de planificare a punerii in aplicare a sistemelor</t>
  </si>
  <si>
    <t>Servicii de catering</t>
  </si>
  <si>
    <t>Mobilier medical</t>
  </si>
  <si>
    <t xml:space="preserve">  Servicii de curatare a locuintelor, a constructiilor si a ferestrelor</t>
  </si>
  <si>
    <t>Mobilier pentru gradinite</t>
  </si>
  <si>
    <t xml:space="preserve">  Echipament pentru pregatirea mancarii</t>
  </si>
  <si>
    <t>Frigidere si congelatoare</t>
  </si>
  <si>
    <t>Mobilier si echipament de bucatarie</t>
  </si>
  <si>
    <t>Berline</t>
  </si>
  <si>
    <t>Uleiuri pentru reductoare</t>
  </si>
  <si>
    <t xml:space="preserve">  Uleiuri lubrifiante si agenti lubrifianti</t>
  </si>
  <si>
    <t>Vaselina</t>
  </si>
  <si>
    <t>Produse de curatat pentru ecrane</t>
  </si>
  <si>
    <t>Produse cu cerneala</t>
  </si>
  <si>
    <t>Echipament de birotica</t>
  </si>
  <si>
    <t>Hartie pentru fotocopiatoare</t>
  </si>
  <si>
    <t>Burete umed pentru timbre</t>
  </si>
  <si>
    <t>Caiete de exercitii</t>
  </si>
  <si>
    <t>Cutite de deschis scrisori</t>
  </si>
  <si>
    <t>Clipboarduri</t>
  </si>
  <si>
    <t>Plastiline</t>
  </si>
  <si>
    <t>Bibliorafturi, mape de corespondenta, clasoare si articole similare</t>
  </si>
  <si>
    <t>Accesorii pentru laminare</t>
  </si>
  <si>
    <t>Servicii legislative</t>
  </si>
  <si>
    <t>Propan lichefiat</t>
  </si>
  <si>
    <t>Servicii de igienizare a instalatiilor</t>
  </si>
  <si>
    <t>Pahare</t>
  </si>
  <si>
    <t>Pudra de calcar</t>
  </si>
  <si>
    <t>Materiale de sudare</t>
  </si>
  <si>
    <t>Plasa metalica</t>
  </si>
  <si>
    <t>tevi</t>
  </si>
  <si>
    <t>Benzi (constructii)</t>
  </si>
  <si>
    <t>Ciment</t>
  </si>
  <si>
    <t>Placi (constructii)</t>
  </si>
  <si>
    <t>Mortar (constructii)</t>
  </si>
  <si>
    <t>Linoleum</t>
  </si>
  <si>
    <t>Bolturi si suruburi</t>
  </si>
  <si>
    <t>Vopsele</t>
  </si>
  <si>
    <t>Diluanti</t>
  </si>
  <si>
    <t xml:space="preserve">  Servicii de curatenie stradala</t>
  </si>
  <si>
    <t>Beton gata de turnare</t>
  </si>
  <si>
    <t>Supape de reglaj</t>
  </si>
  <si>
    <t>Cruci cardanice</t>
  </si>
  <si>
    <t>Cablu</t>
  </si>
  <si>
    <t>Coloane si cutii de directie</t>
  </si>
  <si>
    <t>Agenti degresanti</t>
  </si>
  <si>
    <t>Servicii de reparare si de intretinere a automobilelor</t>
  </si>
  <si>
    <t>Elemente auto</t>
  </si>
  <si>
    <t>Placute de frana</t>
  </si>
  <si>
    <t>Pompe pentru lichide</t>
  </si>
  <si>
    <t>Filtre de aer</t>
  </si>
  <si>
    <t>Filtre de benzina</t>
  </si>
  <si>
    <t>Filtre de ulei</t>
  </si>
  <si>
    <t>Uleiuri pentru motoare</t>
  </si>
  <si>
    <t>Flanse si coliere pentru reparati</t>
  </si>
  <si>
    <t>Produse de curatat pentru automobile</t>
  </si>
  <si>
    <t>Piese pentru motoare</t>
  </si>
  <si>
    <t>Senzori electrici</t>
  </si>
  <si>
    <t>Demaroare</t>
  </si>
  <si>
    <t>Produse antigel</t>
  </si>
  <si>
    <t>Aditivi chimici</t>
  </si>
  <si>
    <t>Servicii de reparare a sistemelor electrice</t>
  </si>
  <si>
    <t>Servicii de reparare si de intretinere a pompelor de lichid</t>
  </si>
  <si>
    <t>Servicii de reparare a camioanelor</t>
  </si>
  <si>
    <t>Pompe de dozare</t>
  </si>
  <si>
    <t>Echipamente de frana</t>
  </si>
  <si>
    <t>Paliere de rulare</t>
  </si>
  <si>
    <t>Pompe de combustibil</t>
  </si>
  <si>
    <t>Agenti de etansare</t>
  </si>
  <si>
    <t>Pneuri pentru autovehicule</t>
  </si>
  <si>
    <t>Servicii de intretinere a camioanelor</t>
  </si>
  <si>
    <t>Becuri cu halogen, liniare</t>
  </si>
  <si>
    <t>Comutatoare</t>
  </si>
  <si>
    <t>Servicii de inlocuire a parbrizelor</t>
  </si>
  <si>
    <t>Acumulatori cu placi de plumb si acid sulfuric</t>
  </si>
  <si>
    <t>Filtre de aspiratie a aerului</t>
  </si>
  <si>
    <t>Pompe de apa</t>
  </si>
  <si>
    <t>Garnituri de cauciuc</t>
  </si>
  <si>
    <t>Garnituri de etansare</t>
  </si>
  <si>
    <t>Apa distilata</t>
  </si>
  <si>
    <t>Produse din cauciuc</t>
  </si>
  <si>
    <t>Piulite</t>
  </si>
  <si>
    <t>Piese pentru elemente de antrenare</t>
  </si>
  <si>
    <t>Firma</t>
  </si>
  <si>
    <t>Lei</t>
  </si>
  <si>
    <t>Verificare</t>
  </si>
  <si>
    <t>Proceduri</t>
  </si>
  <si>
    <t>Aparatul de specialitate al Primarului</t>
  </si>
  <si>
    <t>Institutia</t>
  </si>
  <si>
    <t>Tip</t>
  </si>
  <si>
    <t>TipContract</t>
  </si>
  <si>
    <t>TipAC</t>
  </si>
  <si>
    <t>TipActivitateAC</t>
  </si>
  <si>
    <t>NumarAnuntAtribuire</t>
  </si>
  <si>
    <t>DataAnuntAtribuire</t>
  </si>
  <si>
    <t>TipCriteriiAtribuire</t>
  </si>
  <si>
    <t>CuLicitatieElectronica</t>
  </si>
  <si>
    <t>NumarOfertePrimite</t>
  </si>
  <si>
    <t>Subcontractat</t>
  </si>
  <si>
    <t>NumarAnuntParticipare</t>
  </si>
  <si>
    <t>DataAnuntParticipare</t>
  </si>
  <si>
    <t>ValoareEstimataParticipare</t>
  </si>
  <si>
    <t>MonedaValoareEstimataParticipare</t>
  </si>
  <si>
    <t>FonduriComunitare</t>
  </si>
  <si>
    <t>TipFinantare</t>
  </si>
  <si>
    <t>TipLegislatieID</t>
  </si>
  <si>
    <t>FondEuropean</t>
  </si>
  <si>
    <t>ContractPeriodic</t>
  </si>
  <si>
    <t>DepoziteGarantii</t>
  </si>
  <si>
    <t>ModalitatiFinantare</t>
  </si>
  <si>
    <t>CASA VILI FASHION S.R.L.</t>
  </si>
  <si>
    <t>Str. Leonida nr. 1, Ap. 2, sector 2</t>
  </si>
  <si>
    <t>Anunt de atribuire la cerere de oferta</t>
  </si>
  <si>
    <t>Furnizare</t>
  </si>
  <si>
    <t>Invitatie de participare</t>
  </si>
  <si>
    <t>Administratie publica locala (municipii, orase, comune), institutie publica in subordonarea/coordonarea administratiei publice locale</t>
  </si>
  <si>
    <t>Protectie sociala</t>
  </si>
  <si>
    <t>2014-06-16 13:11:36.707000000</t>
  </si>
  <si>
    <t>Incheierea unui acord-cadru</t>
  </si>
  <si>
    <t>Pretul cel mai scazut</t>
  </si>
  <si>
    <t>ACHIZITIE IMBRACAMINTE</t>
  </si>
  <si>
    <t>18300000-2</t>
  </si>
  <si>
    <t>2014-05-06 09:10:24.517000000</t>
  </si>
  <si>
    <t>575815.94</t>
  </si>
  <si>
    <t>Fonduri bugetare</t>
  </si>
  <si>
    <t>INEDIT CAR&amp;TRUCK</t>
  </si>
  <si>
    <t>Glina</t>
  </si>
  <si>
    <t>str independentei,38</t>
  </si>
  <si>
    <t>2014-09-04 11:21:33.140000000</t>
  </si>
  <si>
    <t>ACHIZITIE DETERGENTI</t>
  </si>
  <si>
    <t>39831200-8</t>
  </si>
  <si>
    <t>2014-05-20 10:12:14.893000000</t>
  </si>
  <si>
    <t>480692.26</t>
  </si>
  <si>
    <t>SC A&amp;B MARKER STORE SRL</t>
  </si>
  <si>
    <t>STR ROMANCIERILOR, NR. 5, SECTOR 6</t>
  </si>
  <si>
    <t>Licitatie restransa accelerata</t>
  </si>
  <si>
    <t>2014-09-30 01:30:00.820000000</t>
  </si>
  <si>
    <t>ACHIZITIE CARNE</t>
  </si>
  <si>
    <t>15110000-2</t>
  </si>
  <si>
    <t>2014-03-18 01:30:00.900000000</t>
  </si>
  <si>
    <t>1432216.92</t>
  </si>
  <si>
    <t>Garantia de participare va fi constituita in conformitate cu art. 86 din HG 925/2006 actualizata si va fi depusa odata cu ofertele. In mod obligatoriu, ea va asigura autoritatea contractanta impotriva riscurilor descrise la art. 87 din HG 925/2006 actualizata precum si de cel prevazut de art. 2781*) din OUG 34/2006 actualizata. In cazul unei asocieri, garantia de participare se va constitui obligatoriu de catre unul dintre asociati in numele intregii asocieri. Cuantumul garantiei de participare va fi in in suma de 28.644 lei, respectiv echivalentul in euro luind in calcul cursul leu/euro comunicat de catre BNR in ziua de 11.03.2014 Ron. Garantia de participare va fi valabila, in mod obligatoriu, pentru o perioada de 60 de zile de la data limita de depunere a ofertelor. Conform Art. 2781*) din OUG 34/2006 actualizata, daca ofertantul depune o contestatie la CNSC „in masura în care Consiliul respinge contestatia, autoritatea contractanta va retine contestatorului din garantia de participare în raport cu valoarea estimata a acordului-cadru”</t>
  </si>
  <si>
    <t>SC INL BRAND SRL</t>
  </si>
  <si>
    <t>Str. Henri Coanda, nr 21</t>
  </si>
  <si>
    <t>Licitatie deschisa</t>
  </si>
  <si>
    <t>2014-03-14 01:30:00.367000000</t>
  </si>
  <si>
    <t>ACHIZITIE DIVERSE PRODUSE ALIMENTARE</t>
  </si>
  <si>
    <t>1018247.13</t>
  </si>
  <si>
    <t>15800000-6</t>
  </si>
  <si>
    <t>2013-12-18 01:30:00.227000000</t>
  </si>
  <si>
    <t>1619781.62</t>
  </si>
  <si>
    <t>Garantia de participare va fi constituita in conformitate cu art. 86 din HG 925/2006 actualizata si trebuie sa fie prezentata cel mai târziu la data si ora stabilite pentru deschiderea ofertelor. In mod obligatoriu, ea va asigura autoritatea contractanta impotriva riscurilor descrise la art. 87 din HG 925/2006 actualizata precum si de cel prevazut de art. 2781*) din OUG 34/2006 actualizata. In cazul unei asocieri, garantia de participare se va constitui obligatoriu de catre unul dintre asociati in numele intregii asocieri. Cuantumul garantiei de participare va fi in in suma de 32.395,63 lei, respectiv echivalentul in leu/alta valuta luind in calcul cursul  comunicat de catre BNR in ziua de 04.12.2013 - . Garantia de participare va fi valabila, in mod obligatoriu, pentru o perioada de 60 de zile de la data limita de depunere a ofertelor. Conform Art. 2781*) din OUG 34/2006 actualizata, daca ofertantul depune o contestatie la CNSC „in masura în care Consiliul respinge contestatia, autoritatea contractanta va retine contestatorului din garantia de participare în raport cu valoarea estimata a acordului-cadru”</t>
  </si>
  <si>
    <t>SC LOIAL OFFICE SRL</t>
  </si>
  <si>
    <t>BUCURESTI</t>
  </si>
  <si>
    <t>STR CORVINILOR NR 5, SUBSOL</t>
  </si>
  <si>
    <t>2014-01-10 01:30:00.603000000</t>
  </si>
  <si>
    <t>ACHIZITIE FRUCTE</t>
  </si>
  <si>
    <t>03222000-3</t>
  </si>
  <si>
    <t>2013-08-28 01:30:00.100000000</t>
  </si>
  <si>
    <t>885683.40</t>
  </si>
  <si>
    <t>Garantia de participare va asigura autoritatea contractanta impotriva riscurilor descrise la art. 87 din HG 925/2006 actualizata precum si de cel prevazut de art. 2781*) din OUG 34/2006 actualizata. In cazul unei asocieri, garantia de participare se va constitui obligatoriu de catre unul dintre asociati in numele intregii asocieri. Cuantumul garantiei de participare va fi in in suma de 17.713 lei, respectiv echivalentul in euro luind in calcul cursul leu/euro comunicat de catre BNR in ziua de 04.07.2013 Ron. Garantia de participare va fi valabila, in mod obligatoriu, pentru o perioada de 60 de zile de la data limita de depunere a ofertelor. Conform Art. 2781*) - (1) din OUG 34/2006 actualizata, daca ofertantul depune o contestatie la CNSC „in masura în care Consiliul respinge contestatia, autoritatea contractanta va retine contestatorului din garantia de participare în raport cu valoarea estimata a acordului-cadru cf prevederilor art. 2781 din OUG 34/2006”</t>
  </si>
  <si>
    <t>STR CORVINILOR NR 5</t>
  </si>
  <si>
    <t>2014-02-12 10:10:14.283000000</t>
  </si>
  <si>
    <t>Valoarea minima estimata acord cadru = 319.32 lei Valoarea maxima estimata acord cadru =  569691.38lei Valoarea maxima estimata contract subsecvent = 47485.16 lei Valoarea minima estimata contract subsecvent = 319.32 leiAchizitie produse din carne in conformitate cu descrierile din caietul de sarcini.</t>
  </si>
  <si>
    <t>15130000-8</t>
  </si>
  <si>
    <t>2013-11-05 09:55:34.080000000</t>
  </si>
  <si>
    <t>569691.38</t>
  </si>
  <si>
    <t>SC PROFITT CLASS SRL</t>
  </si>
  <si>
    <t>STR IRIMICULUI NR 3, BL 3, SC 4, AP 114, SECTOR 6</t>
  </si>
  <si>
    <t>2014-04-07 10:12:14.580000000</t>
  </si>
  <si>
    <t>Valoare maxima estimata acord cadru = 209.876 lei Valoare minima estimata acord cadru = 1.6 lei Valoare maxima estimata contract subsecvent =17.488 lei Valoare min estimata contract subsecvent = 1,6 leiAchizitie paine in conformitate cu descrierile din caietul de sarcini.</t>
  </si>
  <si>
    <t>15811100-7</t>
  </si>
  <si>
    <t>2014-02-24 09:25:46.980000000</t>
  </si>
  <si>
    <t>209876.00</t>
  </si>
  <si>
    <t>SC TOP BIROTICA SRL</t>
  </si>
  <si>
    <t>B-DUL GHENCEA NR 134, SECTOR 6</t>
  </si>
  <si>
    <t>2014-01-09 12:10:32.047000000</t>
  </si>
  <si>
    <t>Achizitie articole papetarie si articole hartie in conformitate cu specificatiile din caietul de sarcini</t>
  </si>
  <si>
    <t>490099.94</t>
  </si>
  <si>
    <t>2013-12-13 09:46:44.263000000</t>
  </si>
  <si>
    <t>495791.07</t>
  </si>
  <si>
    <t>SC TROPEVM SRL</t>
  </si>
  <si>
    <t>PUCIOASA</t>
  </si>
  <si>
    <t>STR DACIA, NR 2</t>
  </si>
  <si>
    <t>2014-06-16 12:59:52.180000000</t>
  </si>
  <si>
    <t>ACHIZITIE REGSTRE, REGISTRE CONTABILE, CLASOARE, FORMULARE SI ALTE ARTICOLE IMPRIMATE DE PAPETARIE SAU DIN CARTON SI TIMBRE DE SECIRIZARE A DOCUMENTELOR-HOLOGRAME</t>
  </si>
  <si>
    <t>2014-05-26 10:04:30.843000000</t>
  </si>
  <si>
    <t>571854.08</t>
  </si>
  <si>
    <t>INTEGRISOFT SOLUTIONS S.R.L.</t>
  </si>
  <si>
    <t>Aleea Ianca, Nr. 2, Bl. V18, Sc. A, Et.2, Ap. 12, Sector 3</t>
  </si>
  <si>
    <t>Servicii</t>
  </si>
  <si>
    <t>Negociere fara anunt de participare</t>
  </si>
  <si>
    <t>Servicii generale ale administratiilor publice</t>
  </si>
  <si>
    <t>2014-06-24 14:58:39.157000000</t>
  </si>
  <si>
    <t>Un contract de achizitii publice</t>
  </si>
  <si>
    <t>Mentenanta aplicatie taxe si impozite</t>
  </si>
  <si>
    <t>72267000-4</t>
  </si>
  <si>
    <t>2014-07-01 01:30:00.373000000</t>
  </si>
  <si>
    <t>DA</t>
  </si>
  <si>
    <t>Furnizare si livrare motorina euro 5</t>
  </si>
  <si>
    <t>09134220-5</t>
  </si>
  <si>
    <t>2014-03-01 01:30:00.643000000</t>
  </si>
  <si>
    <t>4270000.00</t>
  </si>
  <si>
    <t>Garantia de participare este de 85400 lei. Garantia va fi constituita printr-un instrument de garantare emis de o banca sau o societate de asigurari sau prin virament in contul RO59TREZ7065006XXX000135 deschis la Trezoreria Statului sector 6, cod fiscal: 4364349. Garantia de participare poate fi constituita si in valuta. Cuantumul acesteia va fi calculat tinand cont de rata de schimb comunicata de BNR pentru valuta respectiva din data anterioara datei limita de depunere a ofertelor cu 5 zile. Dovada constituirii garantiei de participare se va face pâna la data limita de deschidere a ofertelor. Ofertantii care sunt IMM pot constitui garantia de participare in cuantum de 50%, dar numai daca intruneste conditiile prevazute in Legea nr.346/2004. In acest caz, dovada constituirii garantiei de participare va fi insotita de documentele prevazute de Legea nr.346/2004. Garantia se constituie pentru o perioada cel putin egala cu perioada de valabilitate a ofertei. In cazul unei contestatii ce va fi respinsa de catre CNSC, se va retine contestatorului din garantia de participare o suma calculata conform prevederilor art.2781 din OUG nr.34/2006. Garantia de buna executie va fi de 5% din valoarea fara TVA a fiecarui contract subsecvent, constituita cu un instrument de garantare emis de o banca sau o societate de asigurari.</t>
  </si>
  <si>
    <t>buget local</t>
  </si>
  <si>
    <t>Furnizare si livrare bitum rutier</t>
  </si>
  <si>
    <t>44113610-4</t>
  </si>
  <si>
    <t>2014-02-19 01:30:00.420000000</t>
  </si>
  <si>
    <t>1740000.00</t>
  </si>
  <si>
    <t>Garantia de participare este de 34.800 lei. Garantia va fi constituita printr-un instrument de garantare emis de o banca sau o societate de asigurari sau prin virament in contul RO59TREZ7065006XXX000135 deschis la Trezoreria Statului sector 6, cod fiscal: 4364349. Garantia de participare poate fi constituita si in valuta. Cuantumul acesteia va fi calculat tinand cont de rata de schimb comunicata de BNR pentru valuta respectiva din data anterioara datei limita de depunere a ofertelor cu 5 zile. Dovada constituirii garantiei de participare se va face pâna la data limita de deschidere a ofertelor. Ofertantii care sunt IMM pot constitui garantia de participare in cuantum de 50%, dar numai daca intruneste conditiile prevazute in Legea nr.346/2004. In acest caz, dovada constituirii garantiei de participare va fi insotita de documentele prevazute de Legea nr.346/2004. Garantia se constituie pentru o perioada cel putin egala cu perioada de valabilitate a ofertei. In cazul unei contestatii ce va fi respinsa de catre CNSC, se va retine contestatorului din garantia de participare o suma calculata conform prevederilor art.2781 din OUG nr.34/2006. Garantia de buna executie va fi de 5% din valoarea fara TVA a fiecarui contract subsecvent, constituita cu un instrument de garantare emis de o banca sau o societate de asigurari.</t>
  </si>
  <si>
    <t>SC STEFADINA COMSERV SRL</t>
  </si>
  <si>
    <t>Str. Laicerului nr. 27,camera 2, sector 2</t>
  </si>
  <si>
    <t>Negociere</t>
  </si>
  <si>
    <t>2014-04-14 12:04:08.337000000</t>
  </si>
  <si>
    <t>Servicii de depozitare si gestionare a fondului arhivistic</t>
  </si>
  <si>
    <t>79995100-6</t>
  </si>
  <si>
    <t>Altele: Institutie publica de interes local</t>
  </si>
  <si>
    <t>2014-02-17 11:53:51.260000000</t>
  </si>
  <si>
    <t>Servicii de curatenie si de colectare deseuri in pietele administrate direct de Administratia Pietelor Sector 6</t>
  </si>
  <si>
    <t>436983.25</t>
  </si>
  <si>
    <t>2013-12-17 09:39:57.820000000</t>
  </si>
  <si>
    <t>580000.00</t>
  </si>
  <si>
    <t>Alte fonduri</t>
  </si>
  <si>
    <t>Lucrari</t>
  </si>
  <si>
    <t>Administratie publica centrala, institutie publica in subordonarea/coordonarea administratiei publice centrale</t>
  </si>
  <si>
    <t>2013-11-30 01:30:00.677000000</t>
  </si>
  <si>
    <t>Lucrari drumuri pt Proiectul „Modernizare urbanistica strazi, trotuare, parcari in Cartierul Militar</t>
  </si>
  <si>
    <t>21534594.16</t>
  </si>
  <si>
    <t>45112710-5</t>
  </si>
  <si>
    <t>2012-09-22 01:30:01.333000000</t>
  </si>
  <si>
    <t>89735530.19</t>
  </si>
  <si>
    <t>Lot I: 500000 lei Lot II:400000 leiLot III:41185 leiLot IV: 360000 leiLot V: 440000 leiPerioada de valabilitate: 90 zile de la data depunerii ofertelor, cu posibilitatea prelungirii acesteia la cererea aut contr.Forma de constituire:instr de garantare irevocabil emis, în conditiile legii, de o soc bancara ori de o soc de asigurari</t>
  </si>
  <si>
    <t>Str Campia Libertatii nr 43, bl MC6, sc A, ap 19</t>
  </si>
  <si>
    <t>2014-07-10 01:30:00.620000000</t>
  </si>
  <si>
    <t>2014-03-13 01:30:00.923000000</t>
  </si>
  <si>
    <t>2849055.74</t>
  </si>
  <si>
    <t>50.000 lei. Valabilitatea garantiei de participare este cel putin egala cu valabilitatea ofertei, respectiv 90 de zile de la data limita de depunere a ofertelor, cu posibilitatea prelungirii acesteia la cererea autoritatii contractante. Modalitatea de constituire, conform art.86 alin.(1) din HG nr.925/2006. Autoritatea contractanta are dreptul de a retine garantia in oricare din urmatoarele situatii:a)isi retrage oferta, in perioada de valabilitate a acesteia</t>
  </si>
  <si>
    <t>Sos Kiseleff 11-13, Sector 1</t>
  </si>
  <si>
    <t>2014-03-12 01:30:00.797000000</t>
  </si>
  <si>
    <t>Contractarea unei/unor finantari rambursabile interne si/sau externe in valoare de pana la 175.994.2</t>
  </si>
  <si>
    <t>66113000-5</t>
  </si>
  <si>
    <t>2013-10-23 01:30:00.640000000</t>
  </si>
  <si>
    <t>76640780.50</t>
  </si>
  <si>
    <t>Gar de particip se va const si prez cel mai tarziu la data dep candid. Val gar de particip este cel putin egala cu valab of si va fi de 180 zile. Cuantum gar de particip: 76.640 lei.Gar de particip se const in conf cu prev art. 86 din HG nr. 925/2006 pt aprob norm de aplicare a prev ref la atrib contr de achiz pub din OUG nr. 34/2006 cu modif si complet ult. In cazul dep de of in asoc acopera in mod solidar toti membrii grup de op ec. Gar de part emisa in alta limba decat romana va fi prez in orig si va fi insotita de traduc autoriz si legaliz in limba romana. Constit: instr de gara irevocabil emis, in cond legii, de o soc bancara ori de o soc de asig sau prin viram bancar. Daca gar se constituie prin vir bancar, transf va fi efect in contul RO86 TREZ 7065 006X XX00 0134 deschis la Trez Sector 6, la dispoz Autorit Contract. Autorit contractanta are dreptul sa retina gar de particip cf.art.87 alin (1) din HG 925/2006 in oricare din urm sit:a)isi retrage of, in per de valab a ac</t>
  </si>
  <si>
    <t>Negociere accelerata</t>
  </si>
  <si>
    <t>2014-04-16 01:30:00.163000000</t>
  </si>
  <si>
    <t>Contractarea unui imprumut intern</t>
  </si>
  <si>
    <t>2012-12-13 01:30:00.593000000</t>
  </si>
  <si>
    <t>178611814.00</t>
  </si>
  <si>
    <t>182.700 lei, din care: Lotul 1: 67.000 lei</t>
  </si>
  <si>
    <t>UTI GRUP SA</t>
  </si>
  <si>
    <t>Str. Cernauti nr. 27C, sector 2</t>
  </si>
  <si>
    <t>Lucrari de asigurarea sigurantei publice prin montorizare video: Proiectul „Asigurarea sigurantei p</t>
  </si>
  <si>
    <t>Lucrari drumuri pt Proiectul „Modernizare urbanistica strazi, trotuare, parcari in Cartierul DrTaber</t>
  </si>
  <si>
    <t>20463969.52</t>
  </si>
  <si>
    <t>COMIGA PRODIMPEX S.R.L.</t>
  </si>
  <si>
    <t>Str.Racari, nr.10,bl.41,ap.30,sect.3</t>
  </si>
  <si>
    <t>ACHIZITIE BRANZETURI</t>
  </si>
  <si>
    <t>15540000-5</t>
  </si>
  <si>
    <t>2014-08-15 01:30:00.817000000</t>
  </si>
  <si>
    <t>822250.44</t>
  </si>
  <si>
    <t>Garantia de participare va fi constituita in conformitate cu art. 86 din HG 925/2006 actualizata si va fi depusa odata cu ofertele. In mod obligatoriu, ea va asigura autoritatea contractanta impotriva riscurilor descrise la art. 87 din HG 925/2006 actualizata. In cazul unei asocieri, garantia de participare se va constitui obligatoriu de catre unul dintre asociati in numele intregii asocieri. Cuantumul garantiei de participare va fi in in suma de 16.445 lei, respectiv echivalentul in valuta luind in calcul cursul leu/valuta comunicat de catre BNR in ziua de 30.07.2014 Ron. Garantia de participare va fi valabila, in mod obligatoriu, pentru o perioada de 60 de zile de la data limita de depunere a ofertelor. Cont trezorerie: RO34TREZ7065006XXX004174. Aceasta va fi depusa in cea de a doua etapa a procedurii o data cu depunerea ofertei tehnice si financiare. Cuantumul garantiei de buna executie este de 10% din valoarea fara TVA a contractului si se constituie conform art. 90 din HG 925/2006 cu completarile si modificarile ulterioare. Totodata, se vor avea in vedere prevederile H.G. nr. 1045/2011</t>
  </si>
  <si>
    <t>DIRECT HOME SERVICES DISTRIBUTION S.R.L.</t>
  </si>
  <si>
    <t>CALEA MOSILOR, NR 235 A, CORP C, AP 12, CAMERA 2, SECTOR 2, BUCURESTI</t>
  </si>
  <si>
    <t>FLAROM ADVERTISING S.R.L.</t>
  </si>
  <si>
    <t>Sos Nicolina , nr 74 , bl 991 A , et 6 , ap 21</t>
  </si>
  <si>
    <t>2014-10-31 11:52:13.877000000</t>
  </si>
  <si>
    <t>Achizitii servicii de campanii de publicitate - realizare ghid de informare retea</t>
  </si>
  <si>
    <t>GEOCOR TRADE IMP-EXP S.R.L.</t>
  </si>
  <si>
    <t>Sola 123, parcela 1113/11/2, lotul 2, hala birou 2</t>
  </si>
  <si>
    <t>IBIS OFFICE GRUP S.R.L.</t>
  </si>
  <si>
    <t>Str. Suhaia nr. 40, sector 5</t>
  </si>
  <si>
    <t>2014-11-26 14:50:09.883000000</t>
  </si>
  <si>
    <t>ACHIZITIE PRODUSE LACTATE</t>
  </si>
  <si>
    <t>15500000-3</t>
  </si>
  <si>
    <t>2014-11-12 10:03:58.417000000</t>
  </si>
  <si>
    <t>506539.00</t>
  </si>
  <si>
    <t>LOIAL OFFICE S.R.L.</t>
  </si>
  <si>
    <t>Str. Corvinilor, Nr. 5, Subsol, Spatiul Comercial nr. 1, Sector 6, Bucuresti</t>
  </si>
  <si>
    <t>2014-11-28 01:30:00.443000000</t>
  </si>
  <si>
    <t>ACHIZITIE LEGUME</t>
  </si>
  <si>
    <t>03221000-6</t>
  </si>
  <si>
    <t>2014-08-28 01:30:00.203000000</t>
  </si>
  <si>
    <t>1040487.34</t>
  </si>
  <si>
    <t>Garantia de participare va fi constituita in conformitate cu art. 86 alin. 6 din HG 925/2006 actualizata . In mod obligatoriu, ea va asigura autoritatea contractanta impotriva riscurilor descrise la art. 87 din HG 925/2006 actualizata. In cazul unei asocieri, garantia de participare se va constitui obligatoriu de catre unul dintre asociati in numele intregii asocieri. Cuantumul garantiei de participare va fi in in suma de 20.809,74 lei, respectiv echivalentul in valuta luind in calcul cursul leu/valuta comunicat de catre BNR in ziua de 23.07.2014 Ron. Garantia de participare va fi valabila, in mod obligatoriu, pentru o perioada de 60 de zile de la data limita de depunere a ofertelor.  Cont trezorerie: RO34TREZ7065006XXX004174.</t>
  </si>
  <si>
    <t>BUGETUL LOCAL</t>
  </si>
  <si>
    <t>S.C.TURKROM S.A.</t>
  </si>
  <si>
    <t>FOCSANI</t>
  </si>
  <si>
    <t>CALEA MUNTENIEI,DN2,</t>
  </si>
  <si>
    <t>2014-12-04 11:30:57.503000000</t>
  </si>
  <si>
    <t>ACHIZITIE ABSORBANTE, SCUTECE DE UNICA FOLOSINTA SI ALEZE</t>
  </si>
  <si>
    <t>33771100-6</t>
  </si>
  <si>
    <t>2014-03-11 09:48:26.503000000</t>
  </si>
  <si>
    <t>315992.00</t>
  </si>
  <si>
    <t>SC ROMCONTROL INTERNATIONAL SERVICE SRL</t>
  </si>
  <si>
    <t>STR VASILE LASCAR NR 192, SECTO R2</t>
  </si>
  <si>
    <t>2014-07-16 01:30:00.523000000</t>
  </si>
  <si>
    <t>79713000-5</t>
  </si>
  <si>
    <t>2014-11-27 10:27:31.397000000</t>
  </si>
  <si>
    <t>Furnizarea si livrarea la sediul achizitorului de sare pentru deszapezire</t>
  </si>
  <si>
    <t>34927100-2</t>
  </si>
  <si>
    <t>2014-10-09 10:00:05.657000000</t>
  </si>
  <si>
    <t>2015-02-03 12:30:02.247000000</t>
  </si>
  <si>
    <t>Furnizare si livrare panouri gard metalic</t>
  </si>
  <si>
    <t>34928310-4</t>
  </si>
  <si>
    <t>2014-12-24 01:30:00.377000000</t>
  </si>
  <si>
    <t>Servicii de deszapezire</t>
  </si>
  <si>
    <t>2014-09-26 01:30:00.837000000</t>
  </si>
  <si>
    <t>2512000.00</t>
  </si>
  <si>
    <t>Garantia de participare este de 50000 lei. Garantia va fi constituita printr-un instrument de garantare emis de o banca sau o societate de asigurari sau prin virament in contul RO59TREZ7065006XXX000135 deschis la Trezoreria Statului sector 6, cod fiscal: 4364349. Garantia de participare poate fi constituita si in valuta. Cuantumul acesteia va fi calculat tinand cont de rata de schimb comunicata de BNR pentru valuta respectiva din data anterioara datei limita de depunere a ofertelor cu 5 zile. Dovada constituirii garantiei de participare se va face pâna la data limita de deschidere a ofertelor. Ofertantii care sunt IMM pot constitui garantia de participare in cuantum de 50%, dar numai daca intrunesc conditiile prevazute in Legea nr.346/2004. In acest caz, dovada constituirii garantiei de participare va fi insotita de documentele prevazute de Legea nr.346/2004. Garantia se constituie pentru o perioada cel putin egala cu perioada de valabilitate a ofertei. 5% din valoarea fara TVA a fiecarui contract subsecvent constituita cu un instrument de garantare emis de o banca sau o societate de asigurari sau prin virare intr-un cont de garantii deschis la trezoreria statului, in care se va transfera intial 0,5% din valoarea fara tva a contractului, iar restul de 4,5% va fi transferat prin retineri succesive.</t>
  </si>
  <si>
    <t>Str. Constantin Daniel, nr. 3-5, Sector 1</t>
  </si>
  <si>
    <t>2014-08-08 01:30:00.473000000</t>
  </si>
  <si>
    <t>Servicii de intretinere si reparatii  parcari inteligente tip Smart Parking</t>
  </si>
  <si>
    <t>1826952.96</t>
  </si>
  <si>
    <t>STR. AL. VALEA SALCIEI NR 1, BL D5, SC B, AP 20, SECT 6, BUCURESTI</t>
  </si>
  <si>
    <t>2014-10-29 01:30:00.113000000</t>
  </si>
  <si>
    <t>Servicii de dirigentie de santier pentru lucrarile care se vor executa in cadrul proiectului „lucrar</t>
  </si>
  <si>
    <t>71520000-9</t>
  </si>
  <si>
    <t>2013-06-07 01:30:00.783000000</t>
  </si>
  <si>
    <t>746380.00</t>
  </si>
  <si>
    <t>Garantia de participare în valoare de 14927 lei. Forma de constituire a garantiei: 1)instrument de garantare irevocabil emis, în conditiile legii, de o societate bancara ori de o societate de asigurari</t>
  </si>
  <si>
    <t>2014-09-25 10:40:09.153000000</t>
  </si>
  <si>
    <t>„Servicii de dirigentie de santier pentru lucrarile care se vor executa in cadrul proiectului „lucrari privind modernizare urbanistica strazi, trotuare, parcari in Cartierul Dr. Taberei (delimitat de Str. Dr Taberei, Str. Raul Doamnei, Prelungirea Ghencea si Str. Brasov) cod SMIS 7810”Procentul de diverse si neprevazute este zero.</t>
  </si>
  <si>
    <t>2013-06-06 17:25:02.390000000</t>
  </si>
  <si>
    <t>411350.00</t>
  </si>
  <si>
    <t>Program / Proiect</t>
  </si>
  <si>
    <t>Programul Operational Regional - POR</t>
  </si>
  <si>
    <t>2014-11-25 11:13:08.570000000</t>
  </si>
  <si>
    <t>Constructii parcari supraterane etajate automatizate</t>
  </si>
  <si>
    <t>45213312-3</t>
  </si>
  <si>
    <t>STR NICOLE FILIMON, NR 45, SECTOR 6</t>
  </si>
  <si>
    <t>2014-07-26 01:30:00.573000000</t>
  </si>
  <si>
    <t>Oferta cea mai avantajoasa d.p.d.v. economic</t>
  </si>
  <si>
    <t>Acord cadru privind servicii de optimizare si gestionare a lichiditatilor financiare pentru programe</t>
  </si>
  <si>
    <t>66171000-9</t>
  </si>
  <si>
    <t>2013-11-27 01:30:00.580000000</t>
  </si>
  <si>
    <t>4533600.00</t>
  </si>
  <si>
    <t>Garantia de participare in valoare de 90.672 lei si se va constitui cf cu prevederile art. 86 alin.(1) din HG 925/2006 cu modificarile si completarile ulterioare, prin virament bancar, in contul RO86TREZ7065006XXX000134, deschis la Trezoreria Sector 6 Bucuresti, cod fiscal:RO4340730– se prezinta OP confirmat de banca emitenta sau printr-un instrument de garantare emis in conditiile legii de o societate bancara ori de o societate de asigurari, in original, in cuantumul si pentru perioada prevazuta in documentatia de atribuire. Echivalenta leu/alta valuta se va face la cursul BNR din data publicarii anuntului de participare in SEAP. Valabilitatea garantiei pentru participare va fi de min 90 de zile calendaristice incepand cu data limita de depunere a ofertelor.In cazul in care candidatul se incadreaza in categoria IMM, astfel cum acestea sunt definite prin Legea 346/2004 privind stimularea infiintarii si dezvoltarii IMM-urilor, acesta beneficiaza de reducerea cu 50% a cerintei privind cuantumul garantiei de participare. In aceste situatii, candidatull trebuie sa completeze si sa ataseze la candidatura Declaratia pe propria raspundere privind incadrarea in categoria IMM (Formular16). In cazul unei asocieri, reducerea cu 50% se aplica daca toti asociatii sunt IMM si prezinta Declaratia mentionata anterior.In cazul depunerii de oferte in asociere, garantia de participare trebuie constituita in numele asocierii si sa mentioneze ca acopera in mod solidar toti membrii grupului de operatori economici. Garantia de participare emisa in alta limba decat romana va fi prezentata in original si va fi insotita de traducerea autorizata in limba romana. Autoritatea Contractanta va retine o parte din garantia de participare, ofertantul pierzand o parte din suma constituita, atunci cand acesta din urma se afla in situatia prevazuta la art.2781, alin.(1) si (2), din OUG 34/2006 cu modificarile si completarile ulterioare. (Model orientativ Formularul 15) Garantia de buna executie in cuantum de 5% din pretul contractului fara T.V.A. Garantia de buna executie se constituie pentru contractele subsecvente ce se vor incheia in baza acordului cadru. Garantia de buna executie se constituie printr-un instrument de garantare emis in conditiile legii de o societate bancara sau de o societate de asigurari conform art. 90 alin. (1) – (2) din HG nr.925/2006 cu modificarile si completarile ulterioare sau prin retineri succesive din sumele datorate pentru facturile partiale, conform art. 90 alin.(3) din HG nr.925/2006 cu modificarile si completarile ulterioare. In acest ultim caz, suma initiala pe care o va depune contractantul in contul deschis la dispozitia autoritatii va fi de 0.5% din pretul contractului. Ofertantul declarat castigator are obligatia de a constitui garantia de buna executie in conditiile de mai sus cel mai tarziu in termen de 10 zile lucratoare de la data semnarii contractului, sub sanctiunea rezilierii acestuia. (model orientativ Formular nr.17)Autoritatea va elibera/restitui garantia de buna executie conform art. 91- 92 din HG nr. 925/2006. Ofertantii tip IMM care indeplinesc prevederile legislative in vigoare (Legea 346/2004), beneficiaza de reducere de 50% a cuantumului GBE (pentru a beneficia de aceasta reducere ofertantii vor depune documentele prin care dovedesc ca sunt IMM) – Formularul nr. 16. In cazul unei asocieri, reducerea cu 50% se aplica daca toti asociatii sunt IMM.</t>
  </si>
  <si>
    <t>Bugetul local al Sectorului 6 al Municipiului Bucuresti</t>
  </si>
  <si>
    <t>Politia locala</t>
  </si>
  <si>
    <t>SC FLASHALARM ELECTRIC SRL</t>
  </si>
  <si>
    <t>Aleea arh. Petre Antonescu, nr.6, bl.23, ap.39, sector 2</t>
  </si>
  <si>
    <t>Ordine si siguranta publica</t>
  </si>
  <si>
    <t>2014-11-25 10:33:25.353000000</t>
  </si>
  <si>
    <t>Furnizarea unui numar de 3 autospeciale 4X4.</t>
  </si>
  <si>
    <t>34114000-9</t>
  </si>
  <si>
    <t>2014-09-17 09:40:48.093000000</t>
  </si>
  <si>
    <t>241935.00</t>
  </si>
  <si>
    <t>Fondul locativ</t>
  </si>
  <si>
    <t>CLEAN PREST ACTIV SRL</t>
  </si>
  <si>
    <t>STR.  NICOLAE TECLU, NR.1, ETAJ, BIROUL NR.1, SECTOR 3</t>
  </si>
  <si>
    <t>2014-08-20 13:04:23.647000000</t>
  </si>
  <si>
    <t xml:space="preserve">Valoarea estimata a contractului care se va incheia pe 8 luni pentru anul 2014 este de  328.522  lei fara TVA, iar valoarea estimata de 492.782 lei fara tva reprezinta valoarea estimata totala cu tot cu suplimentari, pe 4 luni din anul 2015 </t>
  </si>
  <si>
    <t>judetul Constanta</t>
  </si>
  <si>
    <t>2015-01-20 11:19:46.207000000</t>
  </si>
  <si>
    <t>Reabilitarea sistemului termo-hidroizolant al teraselor cladirilor situate in "Cartierul C-tin Brancusi" zonele A si C, si  "Cartierul Dealul Tugulea" din Bucuresti, sector 6, cu scopul sporirii eficientei energetice, cresterea perioadei de utilizare si marirea gradului de confort in unitatile de locuit. Cantitatea totala estimata a acordului-cadru este prevazuta in  Anexa  A la Caietul de Sarcini.Valoarea estimata maxima a acordului-cadru este de 10 758 470 lei exclusiv TVA din care , 10 149 500 lei exclusiv TVA lucrari de executie , organizare de santier 1% in valoare de  101 495  lei fara TVA, cheltuieli diverse si neprevazute 507 475 lei  in procent de 5%  lei fara TVA. Valoarea celui mai mare contract subsecvent este de 5 594 404,40 lei exclusiv TVA, din care 5 277 740 exclusiv TVA lucrari de executie,  organizare de santier  1% - 52 777,40 lei fara TVA , cheltuieli diverse si  neprevazute 5% -263 887 lei fara TVA.Valoarea estimata a celui mai mic contract subsecvent este de 1 118 880,88 lei exclusiv TVA, din care 1 055 548 lei exclusiv TVA lucrari de executie, organizare de santier 1% -  10 555,48 lei fara TVA , cheltuieli diverse  si neprevazute 5%- 52 777,40 lei fara TVA.</t>
  </si>
  <si>
    <t>45453000-7</t>
  </si>
  <si>
    <t>2014-10-22 09:40:38.493000000</t>
  </si>
  <si>
    <t>10758470.00</t>
  </si>
  <si>
    <t>S.C. AF CONSULTING S.R.L.</t>
  </si>
  <si>
    <t>Str. Evidentiatilor nr. 3, sector 4,</t>
  </si>
  <si>
    <t>S.C. MAYA S.D. TRANS  S.R.L.</t>
  </si>
  <si>
    <t>Str. Sg. Major Nedeleanu Ion, nr.02, bloc P40, sc.A, ap.03, parter, sector 5</t>
  </si>
  <si>
    <t>2014-12-18 12:27:48.917000000</t>
  </si>
  <si>
    <t>„Reparatii acoperisuri blocuri Cartier Constantin Brancusi, sector 6, Bucuresti.”Valoarea estimata a contractului  este de 390 834  lei  fara TVA.   Valoarea estimata a contractului fara cheltuielile cu diverse si neprevazute este de 388 890  lei fara tva. Cheltuielile diverse si neprevazute reprezinta procent de 0,5% din valoarea estimata fara tva, respectiv 1944 lei fara tva.</t>
  </si>
  <si>
    <t>45261910-6</t>
  </si>
  <si>
    <t>2014-10-01 10:25:51.077000000</t>
  </si>
  <si>
    <t>390834.00</t>
  </si>
  <si>
    <t>S.C. MAYA SD TRANS S.R.L.</t>
  </si>
  <si>
    <t>Str. Sg. Major Nedeleanu Ion, nr.02, bloc P40, sc.A, ap.03, parter, Sector 5</t>
  </si>
  <si>
    <t>S.C.MAYA S.D. TRANS S.R.L.</t>
  </si>
  <si>
    <t>Bucuresti, Str Sg Major Nedeleanu Ion, nr.2, bl.P40, sc.A, p, ap.3, Sector 5, Bucuresti</t>
  </si>
  <si>
    <t>2014-09-30 10:22:58.427000000</t>
  </si>
  <si>
    <t>Valoarea estimata a contractului este de 286 194,73 lei fara TVA.Valoarea estimata a contractului fara cheltuielile cu diverse si neprevazute este de 284 770,88 lei fara tva.Cheltuielile diverse si neprevazute reprezinta procent de 0,5% din valoarea estimata fara tva, respectiv 1 423,85 lei fara tva.</t>
  </si>
  <si>
    <t>274747.06</t>
  </si>
  <si>
    <t>45232400-6</t>
  </si>
  <si>
    <t>2014-08-26 11:03:01.293000000</t>
  </si>
  <si>
    <t>286194.73</t>
  </si>
  <si>
    <t>SC MEGA WEST BUILDINGS SRL</t>
  </si>
  <si>
    <t>Calea Vitan, nr.148A, sector 3, Bucuresti</t>
  </si>
  <si>
    <t>2014-11-11 12:21:37.727000000</t>
  </si>
  <si>
    <t>„Lucrari de reparatii si termosistem la fatade cartier Constantin Brancusi si Dealul Tugulea, sector 6, Bucuresti.” Valoarea estimata a contractului  este de 738 030,23 lei  fara TVA.   Valoarea estimata a contractului fara cheltuielile cu diverse si neprevazute este de 730 723 lei fara tva. Cheltuielile diverse si neprevazute reprezinta un procent de 1% din valoarea estimata fara tva, respectiv 7 307,23 lei fara tva.</t>
  </si>
  <si>
    <t>488094.06</t>
  </si>
  <si>
    <t>2014-08-21 10:14:32.677000000</t>
  </si>
  <si>
    <t>738030.23</t>
  </si>
  <si>
    <t>Tip procedura</t>
  </si>
  <si>
    <t>90910000-9 - Servicii de curatenie (Rev.2)</t>
  </si>
  <si>
    <t>CPV</t>
  </si>
  <si>
    <t>Contracte subsecvente</t>
  </si>
  <si>
    <t>Nu e cazul</t>
  </si>
  <si>
    <t>71520000-9 - Servicii de supraveghere a lucrarilor (Rev.2)</t>
  </si>
  <si>
    <t>143390/10.01.2014</t>
  </si>
  <si>
    <t>03222000-3 - Fructe si fructe cu coaja (Rev.2)
03222300-6 - Fructe, altele decat cele tropicale (Rev.2)
03222330-5 - Fructe samburoase (Rev.2)</t>
  </si>
  <si>
    <t>ACHIZITIE FRUCTE LOCATIILE DIN SUBORDINEA DGASPC
SECTOR 6</t>
  </si>
  <si>
    <t>Adresa postala: STR CORVINILOR NR 5, SUBSOL , Localitatea:
BUCURESTI , Cod postal: 7000 , Romania , Tel. +40 2103526</t>
  </si>
  <si>
    <t>145005/14.03.2014</t>
  </si>
  <si>
    <t>ACHIZITIE DIVERSE PRODUSE ALIMENTARE CENTRELE DE PLASAMENT, CAMINELE DE
BATRANI, CENTRELE SOCIALE MULTIFUNCTIONALE PRECUM SI
SERVICIILE DIN SUBORDINEA DGASPC SECTOR 6</t>
  </si>
  <si>
    <t>15800000-6 - Diverse produse alimentare (Rev.2)</t>
  </si>
  <si>
    <t>Adresa postala: Str. Henri Coanda, nr 21 , Localitatea: Bucuresti ,
Cod postal: 7000 , Romania , Tel. +40 212302957 , Fax: +40
212302957</t>
  </si>
  <si>
    <t>148271/16.07.2014</t>
  </si>
  <si>
    <t>ACHIZITIE SERVICII PAZA LOCATIILE DIN SUBORDINEA DGASPC
SECTOR 6</t>
  </si>
  <si>
    <t>Contract</t>
  </si>
  <si>
    <t>79713000-5 - Servicii de paza (Rev.2)</t>
  </si>
  <si>
    <t>SC ROMCONTROL INTERNATIONAL
SERVICE SRL</t>
  </si>
  <si>
    <t>Adresa postala: STR VASILE LASCAR NR 192, SECTO R2 ,
Localitatea: Bucuresti , Cod postal: 7000 , Romania , Tel. +40
212429905</t>
  </si>
  <si>
    <t>150321/30.09.2014</t>
  </si>
  <si>
    <t>ACHIZITIE BRANZETURI LOCATIILE DIN SUBORDINEA DGASPC
SECTOR 6</t>
  </si>
  <si>
    <t>15540000-5 - Branzeturi (Rev.2)</t>
  </si>
  <si>
    <t>Adresa postala: Str.Racari, nr.10,bl.41,ap.30,sect.3 , Localitatea:
Bucuresti , Cod postal: 031828 , Romania , Tel. 0722257779 , Email:
comiga.2008@gmail.com , Fax: 3446640</t>
  </si>
  <si>
    <t>Adresa postala: Sola 123, parcela 1113/11/2, lotul 2, hala birou 2 ,
Localitatea: Constanta , Cod postal: 900455 , Romania , Tel. +40
0729036781 , Email: office@geocor.ro , Fax: +40 372879540</t>
  </si>
  <si>
    <t>Adresa postala: Str. Suhaia nr. 40, sector 5 , Localitatea: Bucuresti ,
Cod postal: 050274 , Romania , Tel. 423.57.33 , Email:
office@wintronic.ro , Fax: 423.54.92 , Adresa internet (URL):
http://www.wintronic.ro</t>
  </si>
  <si>
    <t>Adresa postala: CALEA MOSILOR, NR 235 A, CORP C, AP 12,
CAMERA 2, SECTOR 2, BUCURESTI , Localitatea: Bucuresti , Cod
postal: 032413 , Romania , Tel. +04 0212416479 , Email:
info@dhs.ro , Fax: +04 0212409612 , Adresa internet (URL):
www.clerverdistribution.ro</t>
  </si>
  <si>
    <t>Acordul cadru cu nr. 18900/26.09.2014 s-a incheiat cu 4 operatori economici: SC
COMIGA PROD IMPEX SRL (locul 1), SC GEOCOR TRADE IMP-EXP SRL (locul
2), SC DIRECT HOME SERVICE DISTRIBUTION SRL (locul 3), SC IBIS OFFICE
GRUP SRL (locul 4). Prin luarea in considerare a ofertei clasata pe locul 4, valoarea
finala totala a contractului este de 768483,66 RON.</t>
  </si>
  <si>
    <t>Contract 25229/30.12.2014</t>
  </si>
  <si>
    <t>13 contracte</t>
  </si>
  <si>
    <t>14 contracte</t>
  </si>
  <si>
    <t>150308/30.09.2014</t>
  </si>
  <si>
    <t>ACHIZITIE CARNE LOCATIILE DGASPC SECTOR 6</t>
  </si>
  <si>
    <t>15110000-2 - Carne (Rev.2)
15111100-0 - Carne de vita (Rev.2)
15112120-3 - Carne de curcan (Rev.2)
15112130-6 - Carne de pui (Rev.2)
15113000-3 - Carne de porc (Rev.2)</t>
  </si>
  <si>
    <t>Adresa postala: STR ROMANCIERILOR, NR. 5, SECTOR 6 ,
Localitatea: Bucuresti , Cod postal: 7000 , Romania , Tel.
0314381717 , Fax: 0314381717</t>
  </si>
  <si>
    <t>9 contracte</t>
  </si>
  <si>
    <t>152359/28.11.2014</t>
  </si>
  <si>
    <t>03221000-6 - Legume (Rev.2)</t>
  </si>
  <si>
    <t>Adresa postala: Str. Corvinilor, Nr. 5, Subsol, Spatiul Comercial nr. 1,
Sector 6, Bucuresti , Localitatea: Bucuresti , Cod postal: 7000 ,
Romania , Tel. +40 212103081 , Email: casavili@b.astral.ro , Fax:
+40 212103526</t>
  </si>
  <si>
    <t>4 contracte</t>
  </si>
  <si>
    <t>3 contracte</t>
  </si>
  <si>
    <t>Cerere de oferta</t>
  </si>
  <si>
    <t>176072/09.01.2014</t>
  </si>
  <si>
    <t>30199000-0 - Articole de papetarie si alte articole din hartie (Rev.2)</t>
  </si>
  <si>
    <t xml:space="preserve"> Achizitie articole papetarie si articole hartie in conformitate cu specificatiile din caietul de sarcini</t>
  </si>
  <si>
    <t xml:space="preserve">B-DUL GHENCEA NR 134, SECTOR 6, BUCURESTI, 7000, Bucuresti </t>
  </si>
  <si>
    <t>176698/12.02.2014</t>
  </si>
  <si>
    <t>Achizitie produse din carne. Valoarea minima estimata acord cadru = 319.32 lei Valoarea maxima estimata acord cadru = 569691.38lei Valoarea maxima estimata contract subsecvent = 47485.16 lei Valoarea minima estimata contract subsecvent = 319.32 lei Achizitie produse din carne in conformitate cu descrierile din caietul de sarcini.</t>
  </si>
  <si>
    <t>15130000-8 - Produse din carne (Rev.2)</t>
  </si>
  <si>
    <t xml:space="preserve">STR CORVINILOR NR 5, BUCURESTI, 7000, Bucuresti </t>
  </si>
  <si>
    <t>15500000-3 - Produse lactate (Rev.2)</t>
  </si>
  <si>
    <t>Achizitie paine. Valoare maxima estimata acord cadru = 209.876 lei Valoare minima estimata acord cadru = 1.6 lei Valoare maxima estimata contract subsecvent =17.488 lei Valoare min estimata contract subsecvent = 1,6 lei Achizitie paine in conformitate cu descrierile din caietul de sarcini.</t>
  </si>
  <si>
    <t>15811100-7 - Paine (Rev.2)</t>
  </si>
  <si>
    <t>177640/07.04.2014</t>
  </si>
  <si>
    <t>STR IRIMICULUI NR 3, BL 3, SC 4, AP 114, SECTOR 6, BUCURESTI, 7000, Bucuresti</t>
  </si>
  <si>
    <t>10 contracte</t>
  </si>
  <si>
    <t>179204/16.06.2014</t>
  </si>
  <si>
    <t>22800000-8 - Registre, registre contabile, clasoare, formulare si alte articole imprimate de papetarie din hartie sau din carton (Rev.2)</t>
  </si>
  <si>
    <t>STR DACIA, NR 2, PUCIOASA, 6000, Dambovita</t>
  </si>
  <si>
    <t>2 contracte</t>
  </si>
  <si>
    <t>179206/16.06.2014</t>
  </si>
  <si>
    <t>18300000-2 - Articole de imbracaminte (Rev.2)</t>
  </si>
  <si>
    <t>Str. Leonida nr. 1, Ap. 2, sector 2, Bucuresti, 7000, Bucuresti</t>
  </si>
  <si>
    <t>181293/04.09.2014</t>
  </si>
  <si>
    <t>39831200-8 - Detergenti (Rev.2)</t>
  </si>
  <si>
    <t xml:space="preserve">  str independentei,38, Glina, 077106, Ilfov </t>
  </si>
  <si>
    <t>1 contract</t>
  </si>
  <si>
    <t>182909/31.10.2014</t>
  </si>
  <si>
    <t>Contracte incheiate in 2014</t>
  </si>
  <si>
    <t>79341400-0 - Servicii de campanii de publicitate (Rev.2)</t>
  </si>
  <si>
    <t>Achizitii servicii de campanii de publicitate - realizare ghid de informare retea; realizare identitate vizuala retea; website retea; campanie de promovare in presa scrisa, TV si Radio</t>
  </si>
  <si>
    <t>FLAROM ADVERTISING S.R.L</t>
  </si>
  <si>
    <t xml:space="preserve">  Sos Nicolina , nr 74 , bl 991 A , et 6 , ap 21, Iasi, 700784, Iasi </t>
  </si>
  <si>
    <t>183695/26.11.2014</t>
  </si>
  <si>
    <t xml:space="preserve">Str. Suhaia nr. 40, sector 5, Bucuresti, 050274, Bucuresti </t>
  </si>
  <si>
    <t>183910/04.12.2014</t>
  </si>
  <si>
    <t>33771100-6 - Absorbante igienice sau tampoane (Rev.2)</t>
  </si>
  <si>
    <t xml:space="preserve"> ACHIZITIE ABSORBANTE, SCUTECE DE UNICA FOLOSINTA SI ALEZE</t>
  </si>
  <si>
    <t>CALEA MUNTENIEI,DN2,, FOCSANI, 620172, Vrancea</t>
  </si>
  <si>
    <t>TOTAL DGASPC</t>
  </si>
  <si>
    <t xml:space="preserve">142303/30.11.2013 </t>
  </si>
  <si>
    <t xml:space="preserve">  00:00:00</t>
  </si>
  <si>
    <t>142303/30.11.2013</t>
  </si>
  <si>
    <t>Lucrari de amenajare spatii verzi pentru Cartierele Drumul Taberei(delimitat de Str. Dr Taberei, Str. Raul Doamnei, Prelungirea Ghencea si Str. Brasov)cod SMIS 7809 si Militari (delimitat de Sos. Virtutii, Str. Ariesul Mare, str. Baia de Aries, B-dul Iuliu Maniu)cod SMIS 7806; lucrari privind modernizare urbanistica strazi, trotuare, parcari in cartierul Militari (delimitat de Sos Virtutii, Str. Ariesul Mare, Str. Baia de Aries, B-dul Iuliu Maniu) cod SMIS 7807 si Cartierul Dr. Taberei (delimitat de Str. Dr Taberei, Str. Raul Doamnei, Prelungirea Ghencea si Str. Brasov)cod SMIS 7810; Lucrari de asigurarea sigurantei publice prin montorizare video: Proiectul „Asigurarea sigurantei publice Dr. Taberei, Militari in sectorul 6, Bucuresti” cod SMIS 7811</t>
  </si>
  <si>
    <t>45112710-5 - Lucrari de arhitectura peisagistica a spatiilor verzi (Rev.2)
35125000-6 - Sisteme de supraveghere (Rev.2)
45223210-1 - Lucrari de structuri metalice (Rev.2)
45233120-6 - Lucrari de constructii de drumuri (Rev.2</t>
  </si>
  <si>
    <t>Adresa postala:  Str. Cernauti nr. 27C, sector 2 , Localitatea:  Bucuresti , Cod postal:  022183 , Romania , Tel.  +40 212010456 , Email:  anca.popescu@uti.ro , Fax:  +40 213187584 , Adresa internet (URL):  www.uti.ro</t>
  </si>
  <si>
    <t>181867/2014-09-25</t>
  </si>
  <si>
    <t>TOTAL APARAT</t>
  </si>
  <si>
    <t>147834/01.07.2014</t>
  </si>
  <si>
    <t>147836/01.07.2014</t>
  </si>
  <si>
    <t>145813/14.04.2014</t>
  </si>
  <si>
    <t>183719/2014-11-27</t>
  </si>
  <si>
    <t>154683/03.02.2015</t>
  </si>
  <si>
    <t>153333/24.12.2014</t>
  </si>
  <si>
    <t>148869/08.08.2014</t>
  </si>
  <si>
    <t>TOTAL ADPDU</t>
  </si>
  <si>
    <t xml:space="preserve">180865/2014-08-20 </t>
  </si>
  <si>
    <t>185215/2015-01-20</t>
  </si>
  <si>
    <t>184426/2014-12-18</t>
  </si>
  <si>
    <t>181975/2014-09-30</t>
  </si>
  <si>
    <t xml:space="preserve">183188/2014-11-11 </t>
  </si>
  <si>
    <t xml:space="preserve">„Servicii de curatenie si intretinere in imobilele administrate de D.A.F.L. Sector 6”. Valoarea estimata a contractului care se va incheia pe 8 luni pentru anul 2014 este de  328.522  lei fara TVA, iar valoarea estimata de 492.782 lei fara tva reprezinta valoarea estimata totala cu tot cu suplimentari, pe 4 luni din anul 2015 </t>
  </si>
  <si>
    <t xml:space="preserve"> Executie bransamente (racorduri), canalizare, PVC la blocurile din Cartier Constantin Brancusi. Valoarea estimata a contractului este de 286 194,73 lei fara TVA.Valoarea estimata a contractului fara cheltuielile cu diverse si neprevazute este de 284 770,88 lei fara tva.Cheltuielile diverse si neprevazute reprezinta procent de 0,5% din valoarea estimata fara tva, respectiv 1 423,85 lei fara tva.</t>
  </si>
  <si>
    <t>45232400-6 - Lucrari de constructii de canalizare de ape reziduale (Rev.2)</t>
  </si>
  <si>
    <t>45453000-7 - Lucrari de reparatii generale si de renovare (Rev.2)</t>
  </si>
  <si>
    <t>45261910-6 - Reparare de acoperisuri (Rev.2)</t>
  </si>
  <si>
    <t>Asocierea S.C. DEPOTERM CONSTRUCT S.R.L.- S.C. CAREX GROUP S.R.L.- S.C. MEGA WEST BUILDING’S S.R.L.</t>
  </si>
  <si>
    <t xml:space="preserve">  Str. Sg. Major Nedeleanu Ion, nr.02, bloc P40, sc.A, ap.03, parter, Sector 5, Bucuresti, 051721, Bucuresti </t>
  </si>
  <si>
    <t xml:space="preserve">  Str. Interioara nr. 3 (C1Depozit) judetul Constanta, Constanta, 900330, Constanta</t>
  </si>
  <si>
    <t>Total Fondul locativ</t>
  </si>
  <si>
    <t>147722/24.06.2014</t>
  </si>
  <si>
    <t>176780/2014-02-17</t>
  </si>
  <si>
    <t>183617/25.11.2014</t>
  </si>
  <si>
    <t>Mil Euro</t>
  </si>
  <si>
    <t xml:space="preserve">Contract cadru - grup de firme S.C. AF CONSULTING S.R.L., S.C. MAYA S.D. TRANS  S.R.L., Asocierea S.C. DEPOTERM CONSTRUCT S.R.L.- S.C. CAREX GROUP S.R.L.- S.C. MEGA WEST BUILDING’S S.R.L., </t>
  </si>
  <si>
    <t>Firme</t>
  </si>
  <si>
    <t>Contract cadru - grup de firme</t>
  </si>
  <si>
    <t>Servicii de acordare de credit</t>
  </si>
  <si>
    <t>Servicii de consultanta financiara
72221000-0 - Servicii de consultanta privind analiza economica (Rev.2)
79412000-5 - Servicii de consultanta in gestiune financiara (Rev.2)</t>
  </si>
  <si>
    <t>Lucrari de constructii de parcari cu etaje (Rev.2)
71220000-6 - Servicii de proiectare arhitecturala (Rev.2)</t>
  </si>
  <si>
    <t>Credite si consultanta financiara</t>
  </si>
  <si>
    <t>Constructii (parcuri, trotuoare, parcari, acoperisuri, fatade)</t>
  </si>
  <si>
    <t>Produse alimentare DGASPC (fructe, legume, carne, branzeturi)</t>
  </si>
  <si>
    <t>Servicii curatenie sedii</t>
  </si>
  <si>
    <t>Motorina</t>
  </si>
  <si>
    <t>Deszapezire</t>
  </si>
  <si>
    <t>Intretinere parcari Smart Parking</t>
  </si>
  <si>
    <t>Bitum rutier</t>
  </si>
  <si>
    <t>Procedura de achizitie</t>
  </si>
  <si>
    <t>Licitatie restransa</t>
  </si>
  <si>
    <t>Lampi cu incandescenta</t>
  </si>
  <si>
    <t>Piese de schimb mecanice, altele decat motoare si piese de motoare</t>
  </si>
  <si>
    <t>Saboti de frana</t>
  </si>
  <si>
    <t>Servicii de reparare si de intretinere a franelor pentru vehicule si a pieselor pentru frane</t>
  </si>
  <si>
    <t>tevi de esapament</t>
  </si>
  <si>
    <t>Lichid de frana</t>
  </si>
  <si>
    <t>Lichide pentru uz hidraulic</t>
  </si>
  <si>
    <t>Furtunuri</t>
  </si>
  <si>
    <t>Uleiuri pentru angrenaje</t>
  </si>
  <si>
    <t>Seminte de flori</t>
  </si>
  <si>
    <t>Servicii de consultanta sanitara si de siguranta</t>
  </si>
  <si>
    <t>Servicii de consultanta in protectia contra incendiilor si a exploziilor si in controlul incendiilor si al exploziilo</t>
  </si>
  <si>
    <t>Servicii de consultanta in probleme de mediu</t>
  </si>
  <si>
    <t>Servicii de inspectie a utilajelor</t>
  </si>
  <si>
    <t>Servicii de curatenie si igienizare in mediu urban sau rural si servicii conexe</t>
  </si>
  <si>
    <t>Saci si pungi din polietilena pentru deseuri</t>
  </si>
  <si>
    <t>inchiriere de echipament de terasament cu operator</t>
  </si>
  <si>
    <t>Servicii de curatare a constructiilor</t>
  </si>
  <si>
    <t>Servicii de curatare a birourilor</t>
  </si>
  <si>
    <t>Servicii de telefonie mobila</t>
  </si>
  <si>
    <t>Servicii de golire a puturilor de decantare sau a foselor septice</t>
  </si>
  <si>
    <t>Produse abrazive</t>
  </si>
  <si>
    <t>Rulmenti cu role</t>
  </si>
  <si>
    <t>Becuri</t>
  </si>
  <si>
    <t>Contacte electrice</t>
  </si>
  <si>
    <t>Ambreiaje si piese conexe</t>
  </si>
  <si>
    <t>Amortizoare</t>
  </si>
  <si>
    <t>Servicii de reparare si de intretinere a transmisiilor de vehicule</t>
  </si>
  <si>
    <t>Curele de transmisie din cauciuc</t>
  </si>
  <si>
    <t>Servicii de spalare a automobilelor si servicii similare</t>
  </si>
  <si>
    <t>Produse de curatenie</t>
  </si>
  <si>
    <t xml:space="preserve">  Manere de unelte si parti de unelte</t>
  </si>
  <si>
    <t>Articole de maturat</t>
  </si>
  <si>
    <t>Maturi, perii si alte articole de menaj</t>
  </si>
  <si>
    <t>Produse de curatat pentru podele</t>
  </si>
  <si>
    <t>Alcool</t>
  </si>
  <si>
    <t>Produse de curatat pentru toalete</t>
  </si>
  <si>
    <t>Perii de toaleta</t>
  </si>
  <si>
    <t>Carpe de sters praful</t>
  </si>
  <si>
    <t>Galeti</t>
  </si>
  <si>
    <t>Odorizante de interior</t>
  </si>
  <si>
    <t>Produse antipraf</t>
  </si>
  <si>
    <t>Produse de curatat si de lustruit</t>
  </si>
  <si>
    <t>Seminte de plante cu utilizare specifica</t>
  </si>
  <si>
    <t>Greble</t>
  </si>
  <si>
    <t>Maturi</t>
  </si>
  <si>
    <t>Cosuri impletite</t>
  </si>
  <si>
    <t>Lopeti</t>
  </si>
  <si>
    <t>Nisip natural</t>
  </si>
  <si>
    <t>Pietris</t>
  </si>
  <si>
    <t>inchiriere de camioane cu sofer</t>
  </si>
  <si>
    <t>Servicii de intretinere a fotocopiatoarelor</t>
  </si>
  <si>
    <t>Servicii de intretinere a computerelor personale</t>
  </si>
  <si>
    <t>Produse din beton</t>
  </si>
  <si>
    <t>Cositoare</t>
  </si>
  <si>
    <t>Lucrari de revopsire</t>
  </si>
  <si>
    <t>Lanturi</t>
  </si>
  <si>
    <t>Scari</t>
  </si>
  <si>
    <t>Banda izolanta</t>
  </si>
  <si>
    <t>Piese de rezerva pentru vehiculele destinate transportului de marfuri, camionete si automobile</t>
  </si>
  <si>
    <t>Panouri de comanda</t>
  </si>
  <si>
    <t>Radiatoare pentru vehicule</t>
  </si>
  <si>
    <t>Indicatoare rutiere</t>
  </si>
  <si>
    <t>Servicii de reparare si de intretinere a aparatelor de masurare, de testare si de control</t>
  </si>
  <si>
    <t>Folii (constructii)</t>
  </si>
  <si>
    <t>Pachete software pentru baze de date</t>
  </si>
  <si>
    <t>Fir cu rezistenta mare</t>
  </si>
  <si>
    <t>Piese pentru ferastraie cu lant</t>
  </si>
  <si>
    <t>Echipament de escalada cu franghii</t>
  </si>
  <si>
    <t>Piese pentru utilaje agricole</t>
  </si>
  <si>
    <t>Bujii</t>
  </si>
  <si>
    <t>Pile sau raspele</t>
  </si>
  <si>
    <t>Piese pentru unelte manuale</t>
  </si>
  <si>
    <t>Diverse servicii de intretinere si de reparare</t>
  </si>
  <si>
    <t>Piese pentru motoare si generatoare electrice</t>
  </si>
  <si>
    <t>Rezistente de incalzire electrica</t>
  </si>
  <si>
    <t>Articole textile confectionate</t>
  </si>
  <si>
    <t>Uleiuri minerale</t>
  </si>
  <si>
    <t>Robinete</t>
  </si>
  <si>
    <t>Relee electrice</t>
  </si>
  <si>
    <t>Servicii de scanare</t>
  </si>
  <si>
    <t>Evaluare a riscurilor sau a pericolelor, alta decat cea pentru constructii</t>
  </si>
  <si>
    <t>Piese pentru utilaje de exploatare miniera si in cariera si piese pentru masini de constructii</t>
  </si>
  <si>
    <t>Servicii de reparare si de intretinere a autobuzelor</t>
  </si>
  <si>
    <t>Debitmetre</t>
  </si>
  <si>
    <t>Oglinzi de siguranta convexe</t>
  </si>
  <si>
    <t>Turbocompresoare</t>
  </si>
  <si>
    <t>Corectoare</t>
  </si>
  <si>
    <t>Pneuri pentru masini agricole</t>
  </si>
  <si>
    <t>Camere de aer</t>
  </si>
  <si>
    <t>Cizme de cauciuc</t>
  </si>
  <si>
    <t>Articole pentru acoperit capul</t>
  </si>
  <si>
    <t>Manusi</t>
  </si>
  <si>
    <t>Servicii de programare de software de aplicatie</t>
  </si>
  <si>
    <t>Ambreiaje</t>
  </si>
  <si>
    <t>servete din hartie pentru maini</t>
  </si>
  <si>
    <t>Repararea si intretinerea masinilor de birou</t>
  </si>
  <si>
    <t xml:space="preserve">  Servicii de evacuare a apelor reziduale, de eliminare a deseurilor, de igienizare si servicii privind mediul</t>
  </si>
  <si>
    <t>Servicii de asistenta pentru software</t>
  </si>
  <si>
    <t>Servicii de colectare a gunoiului menajer</t>
  </si>
  <si>
    <t>Amenajare si intretinere de spatii verzi</t>
  </si>
  <si>
    <t>Toalete publice</t>
  </si>
  <si>
    <t>Servicii de reparare si de intretinere a echipamentului de stingere a incendiilor</t>
  </si>
  <si>
    <t>Servicii de cadastru</t>
  </si>
  <si>
    <t>Servicii de urbanism</t>
  </si>
  <si>
    <t>Servicii de consultanta in domeniul evaluarii</t>
  </si>
  <si>
    <t>Distributie de apa</t>
  </si>
  <si>
    <t>Suport hartie pentru birou</t>
  </si>
  <si>
    <t>Agende</t>
  </si>
  <si>
    <t>Suport de agrafe de birou</t>
  </si>
  <si>
    <t>Servicii de stocare de date</t>
  </si>
  <si>
    <t>Diverse franghii, funii, sfori si plase</t>
  </si>
  <si>
    <t>Plicuri, carti postale si carti postale neilustrate</t>
  </si>
  <si>
    <t>Agende de planificare a reuniunilor</t>
  </si>
  <si>
    <t>Tavi de distribuire a corespondentei</t>
  </si>
  <si>
    <t>Separatoare</t>
  </si>
  <si>
    <t>Cerneala</t>
  </si>
  <si>
    <t>Indigo</t>
  </si>
  <si>
    <t>Inele elastice</t>
  </si>
  <si>
    <t>Etichete</t>
  </si>
  <si>
    <t>Servicii de consultanta in protectia contra riscurilor si in controlul riscurilor</t>
  </si>
  <si>
    <t>Servicii de siguranta</t>
  </si>
  <si>
    <t>Programe de actiune comunitara</t>
  </si>
  <si>
    <t>Servicii de certificare a semnaturii electronice</t>
  </si>
  <si>
    <t>Toner pentru fotocopiatoare</t>
  </si>
  <si>
    <t>Tavite sau organizatoare de birou</t>
  </si>
  <si>
    <t>Dispozitive de stocare si citire</t>
  </si>
  <si>
    <t>Tricouri si camasi</t>
  </si>
  <si>
    <t>Imbracaminte speciala si accesorii</t>
  </si>
  <si>
    <t>Tricouri</t>
  </si>
  <si>
    <t>Creioane cu mina reincarcabila</t>
  </si>
  <si>
    <t>incaltaminte de oras</t>
  </si>
  <si>
    <t>Echipament individual</t>
  </si>
  <si>
    <t>Servicii de reparare si de intretinere a centralelor telefonice interne</t>
  </si>
  <si>
    <t>Servicii de proiectare de site-uri WWW</t>
  </si>
  <si>
    <t>Dispozitive de stocare cu memorie flash</t>
  </si>
  <si>
    <t>Servicii de curatare a parcarilor</t>
  </si>
  <si>
    <t>Servicii de curatenie si igienizare</t>
  </si>
  <si>
    <t>Servicii de reparare si de intretinere a instalatiilor electrice de constructii</t>
  </si>
  <si>
    <t>Sistem de contabilitate</t>
  </si>
  <si>
    <t>Inchirieri echipamente/utilaje</t>
  </si>
  <si>
    <t>Lucrari de vopsire</t>
  </si>
  <si>
    <t>Servicii de scanare a documentelor</t>
  </si>
  <si>
    <t>Furnizare materiale de constructii</t>
  </si>
  <si>
    <t>Achizitie si intretinere software</t>
  </si>
  <si>
    <t>Achizitii autoturisme</t>
  </si>
  <si>
    <t>Servicii spatii verzi (intretinere, seminte)</t>
  </si>
  <si>
    <t>Tipariri</t>
  </si>
  <si>
    <t>Imbracaminte si incaltaminte</t>
  </si>
  <si>
    <t>Consumabile (toner, papetarie)</t>
  </si>
  <si>
    <t>Catering (alimente, apa)</t>
  </si>
  <si>
    <t>Achizitii servicii conferinta de presa</t>
  </si>
  <si>
    <t>Panouri rutiere</t>
  </si>
  <si>
    <t>Achizitii si intretinere echipamente informatice (computere, memory stick, acces internet)</t>
  </si>
  <si>
    <t>Telefonie fixa si mobila</t>
  </si>
  <si>
    <t>Piese de schimb si uleiuri</t>
  </si>
  <si>
    <t>Reparare, intretinere, inspectii echipamente (in special aer conditionat)</t>
  </si>
  <si>
    <t>servicii de cadastru, evaluare, expertiza, audit, SSM, PSI</t>
  </si>
  <si>
    <t>Consumabile</t>
  </si>
  <si>
    <t>Curatenie</t>
  </si>
  <si>
    <t xml:space="preserve">Piese de schimb  </t>
  </si>
  <si>
    <t>Reparatii, intretinere, inspectii</t>
  </si>
  <si>
    <t>Echipamente IT</t>
  </si>
  <si>
    <t>Cumparari echipamente (stimulator neuroadaptiv, marmita, frigidere, cuptoare, pat masa, ustensilej)</t>
  </si>
  <si>
    <t>Ustensile</t>
  </si>
  <si>
    <t>deszapazire</t>
  </si>
  <si>
    <t>Suma 2</t>
  </si>
  <si>
    <t>Suma 3</t>
  </si>
  <si>
    <t>Suma 1</t>
  </si>
  <si>
    <t>Grupate</t>
  </si>
  <si>
    <t>Materiale de constructii</t>
  </si>
  <si>
    <t>Echipamente (cumparare, reparare, intretinere, inspectii)</t>
  </si>
  <si>
    <t>Servicii de cadastru, evaluare, expertiza, audit, SSM, PSI</t>
  </si>
  <si>
    <t xml:space="preserve">Echipamente informatice si software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</si>
</sst>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_(* #,##0_);_(* \(#,##0\);_(* &quot;-&quot;??_);_(@_)"/>
    <numFmt numFmtId="166" formatCode="_(* #,##0_);_(* \-#,##0\ ;_(* &quot;-&quot;??_);_(@_)"/>
    <numFmt numFmtId="167" formatCode="0.0"/>
    <numFmt numFmtId="168" formatCode="#,##0.0"/>
    <numFmt numFmtId="169" formatCode="#,##0\ [$EUR]"/>
  </numFmts>
  <fonts count="18" x14ac:knownFonts="1">
    <font>
      <sz val="11"/>
      <color theme="1"/>
      <name val="Calibri"/>
      <family val="2"/>
      <scheme val="minor"/>
    </font>
    <font>
      <sz val="11"/>
      <color theme="1"/>
      <name val="Calibri"/>
      <family val="2"/>
      <charset val="238"/>
      <scheme val="minor"/>
    </font>
    <font>
      <sz val="11"/>
      <color theme="1"/>
      <name val="Calibri"/>
      <family val="2"/>
      <scheme val="minor"/>
    </font>
    <font>
      <sz val="11"/>
      <name val="Calibri"/>
      <family val="2"/>
      <scheme val="minor"/>
    </font>
    <font>
      <b/>
      <sz val="11"/>
      <color theme="1"/>
      <name val="Calibri"/>
      <family val="2"/>
      <scheme val="minor"/>
    </font>
    <font>
      <b/>
      <sz val="11"/>
      <color rgb="FFFF0000"/>
      <name val="Calibri"/>
      <family val="2"/>
      <scheme val="minor"/>
    </font>
    <font>
      <sz val="11"/>
      <color theme="1"/>
      <name val="Calibri"/>
      <family val="2"/>
    </font>
    <font>
      <b/>
      <sz val="11"/>
      <color theme="0"/>
      <name val="Calibri"/>
      <family val="2"/>
      <scheme val="minor"/>
    </font>
    <font>
      <sz val="11"/>
      <color rgb="FF006100"/>
      <name val="Calibri"/>
      <family val="2"/>
      <charset val="238"/>
      <scheme val="minor"/>
    </font>
    <font>
      <sz val="11"/>
      <color rgb="FF9C6500"/>
      <name val="Calibri"/>
      <family val="2"/>
      <charset val="238"/>
      <scheme val="minor"/>
    </font>
    <font>
      <sz val="11"/>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006100"/>
      <name val="Calibri"/>
      <family val="2"/>
      <scheme val="minor"/>
    </font>
    <font>
      <sz val="11"/>
      <color rgb="FF9C0006"/>
      <name val="Calibri"/>
      <family val="2"/>
      <charset val="238"/>
      <scheme val="minor"/>
    </font>
    <font>
      <b/>
      <sz val="11"/>
      <color theme="0"/>
      <name val="Calibri"/>
      <family val="2"/>
      <charset val="238"/>
      <scheme val="minor"/>
    </font>
    <font>
      <sz val="11"/>
      <color rgb="FFFF0000"/>
      <name val="Calibri"/>
      <family val="2"/>
      <scheme val="minor"/>
    </font>
    <font>
      <i/>
      <sz val="11"/>
      <color rgb="FF7F7F7F"/>
      <name val="Calibri"/>
      <family val="2"/>
      <charset val="238"/>
      <scheme val="minor"/>
    </font>
  </fonts>
  <fills count="28">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rgb="FFFFC7CE"/>
      </patternFill>
    </fill>
    <fill>
      <patternFill patternType="solid">
        <fgColor rgb="FFA5A5A5"/>
      </patternFill>
    </fill>
    <fill>
      <patternFill patternType="solid">
        <fgColor rgb="FFFF0000"/>
        <bgColor indexed="64"/>
      </patternFill>
    </fill>
    <fill>
      <patternFill patternType="solid">
        <fgColor rgb="FF0070C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theme="9" tint="-0.249977111117893"/>
        <bgColor indexed="64"/>
      </patternFill>
    </fill>
  </fills>
  <borders count="16">
    <border>
      <left/>
      <right/>
      <top/>
      <bottom/>
      <diagonal/>
    </border>
    <border>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xf numFmtId="164" fontId="2" fillId="0" borderId="0" applyFont="0" applyFill="0" applyBorder="0" applyAlignment="0" applyProtection="0"/>
    <xf numFmtId="9" fontId="2" fillId="0" borderId="0" applyFon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1" fillId="5" borderId="2" applyNumberFormat="0" applyAlignment="0" applyProtection="0"/>
    <xf numFmtId="0" fontId="12" fillId="6" borderId="2" applyNumberFormat="0" applyAlignment="0" applyProtection="0"/>
    <xf numFmtId="0" fontId="2" fillId="7" borderId="3" applyNumberFormat="0" applyFont="0" applyAlignment="0" applyProtection="0"/>
    <xf numFmtId="0" fontId="1" fillId="0" borderId="0"/>
    <xf numFmtId="0" fontId="1" fillId="7" borderId="3" applyNumberFormat="0" applyFont="0" applyAlignment="0" applyProtection="0"/>
    <xf numFmtId="0" fontId="14" fillId="14" borderId="0" applyNumberFormat="0" applyBorder="0" applyAlignment="0" applyProtection="0"/>
    <xf numFmtId="0" fontId="15" fillId="15" borderId="4" applyNumberFormat="0" applyAlignment="0" applyProtection="0"/>
    <xf numFmtId="0" fontId="17" fillId="0" borderId="0" applyNumberFormat="0" applyFill="0" applyBorder="0" applyAlignment="0" applyProtection="0"/>
  </cellStyleXfs>
  <cellXfs count="190">
    <xf numFmtId="0" fontId="0" fillId="0" borderId="0" xfId="0"/>
    <xf numFmtId="164" fontId="0" fillId="0" borderId="0" xfId="1" applyFont="1"/>
    <xf numFmtId="164" fontId="0" fillId="0" borderId="1" xfId="1" applyFont="1" applyBorder="1"/>
    <xf numFmtId="0" fontId="0" fillId="0" borderId="0" xfId="0" applyAlignment="1"/>
    <xf numFmtId="165" fontId="3" fillId="0" borderId="0" xfId="1" applyNumberFormat="1" applyFont="1" applyFill="1" applyBorder="1" applyAlignment="1" applyProtection="1">
      <alignment horizontal="right" vertical="top"/>
    </xf>
    <xf numFmtId="164" fontId="0" fillId="0" borderId="0" xfId="0" applyNumberFormat="1"/>
    <xf numFmtId="0" fontId="3" fillId="0" borderId="0" xfId="1" applyNumberFormat="1" applyFont="1" applyFill="1" applyBorder="1" applyAlignment="1" applyProtection="1">
      <alignment horizontal="right" vertical="top"/>
    </xf>
    <xf numFmtId="164" fontId="3" fillId="0" borderId="0" xfId="1" applyNumberFormat="1" applyFont="1" applyFill="1" applyBorder="1" applyAlignment="1" applyProtection="1">
      <alignment horizontal="right" vertical="top"/>
    </xf>
    <xf numFmtId="0" fontId="3" fillId="0" borderId="0" xfId="0" applyNumberFormat="1" applyFont="1" applyFill="1" applyBorder="1" applyAlignment="1" applyProtection="1">
      <alignment horizontal="left" vertical="top"/>
    </xf>
    <xf numFmtId="165" fontId="0" fillId="0" borderId="0" xfId="0" applyNumberFormat="1"/>
    <xf numFmtId="9" fontId="0" fillId="0" borderId="0" xfId="2" applyFont="1"/>
    <xf numFmtId="165" fontId="0" fillId="0" borderId="0" xfId="1" applyNumberFormat="1" applyFont="1"/>
    <xf numFmtId="0" fontId="0" fillId="0" borderId="0" xfId="0" applyNumberFormat="1" applyFont="1" applyFill="1" applyBorder="1" applyAlignment="1" applyProtection="1">
      <alignment vertical="top"/>
    </xf>
    <xf numFmtId="164" fontId="3" fillId="0" borderId="0" xfId="1" applyFont="1" applyFill="1" applyBorder="1" applyAlignment="1" applyProtection="1">
      <alignment vertical="top"/>
    </xf>
    <xf numFmtId="0" fontId="3" fillId="0" borderId="0" xfId="0" applyNumberFormat="1" applyFont="1" applyFill="1" applyBorder="1" applyAlignment="1" applyProtection="1">
      <alignment vertical="top"/>
    </xf>
    <xf numFmtId="166" fontId="0" fillId="0" borderId="0" xfId="0" applyNumberFormat="1"/>
    <xf numFmtId="165" fontId="0" fillId="0" borderId="1" xfId="1" applyNumberFormat="1" applyFont="1" applyBorder="1"/>
    <xf numFmtId="0" fontId="4" fillId="0" borderId="0" xfId="0" applyFont="1"/>
    <xf numFmtId="0" fontId="0" fillId="0" borderId="0" xfId="0" applyFont="1"/>
    <xf numFmtId="166" fontId="0" fillId="0" borderId="0" xfId="0" applyNumberFormat="1" applyFont="1"/>
    <xf numFmtId="3" fontId="3" fillId="0" borderId="0" xfId="0" applyNumberFormat="1" applyFont="1" applyFill="1" applyBorder="1" applyAlignment="1" applyProtection="1">
      <alignment vertical="top"/>
    </xf>
    <xf numFmtId="4" fontId="3" fillId="0" borderId="0" xfId="0" applyNumberFormat="1" applyFont="1" applyFill="1" applyBorder="1" applyAlignment="1" applyProtection="1">
      <alignment vertical="top"/>
    </xf>
    <xf numFmtId="0" fontId="5" fillId="0" borderId="0" xfId="0" applyNumberFormat="1" applyFont="1" applyFill="1" applyBorder="1" applyAlignment="1" applyProtection="1">
      <alignment vertical="top"/>
    </xf>
    <xf numFmtId="166" fontId="3" fillId="0" borderId="0" xfId="0" applyNumberFormat="1" applyFont="1" applyFill="1" applyBorder="1" applyAlignment="1" applyProtection="1">
      <alignment vertical="top"/>
    </xf>
    <xf numFmtId="0" fontId="6" fillId="0" borderId="0" xfId="0" applyFont="1"/>
    <xf numFmtId="0" fontId="0" fillId="0" borderId="0" xfId="0" applyFont="1" applyBorder="1"/>
    <xf numFmtId="0" fontId="0" fillId="0" borderId="0" xfId="0" applyBorder="1"/>
    <xf numFmtId="0" fontId="7" fillId="2" borderId="0" xfId="0" applyFont="1" applyFill="1" applyAlignment="1">
      <alignment horizontal="center"/>
    </xf>
    <xf numFmtId="164" fontId="7" fillId="2" borderId="0" xfId="1" applyFont="1" applyFill="1" applyAlignment="1">
      <alignment horizontal="center"/>
    </xf>
    <xf numFmtId="165" fontId="4" fillId="0" borderId="1" xfId="1" applyNumberFormat="1" applyFont="1" applyBorder="1"/>
    <xf numFmtId="0" fontId="0" fillId="0" borderId="0" xfId="0" applyAlignment="1">
      <alignment wrapText="1" shrinkToFit="1"/>
    </xf>
    <xf numFmtId="4" fontId="0" fillId="0" borderId="0" xfId="0" applyNumberFormat="1"/>
    <xf numFmtId="167" fontId="0" fillId="0" borderId="0" xfId="0" applyNumberFormat="1"/>
    <xf numFmtId="0" fontId="8" fillId="3" borderId="0" xfId="3" applyAlignment="1">
      <alignment wrapText="1" shrinkToFit="1"/>
    </xf>
    <xf numFmtId="0" fontId="8" fillId="3" borderId="0" xfId="3"/>
    <xf numFmtId="2" fontId="8" fillId="3" borderId="0" xfId="3" applyNumberFormat="1" applyAlignment="1">
      <alignment wrapText="1" shrinkToFit="1"/>
    </xf>
    <xf numFmtId="0" fontId="9" fillId="4" borderId="0" xfId="4" applyAlignment="1">
      <alignment wrapText="1" shrinkToFit="1"/>
    </xf>
    <xf numFmtId="0" fontId="9" fillId="4" borderId="0" xfId="4"/>
    <xf numFmtId="4" fontId="8" fillId="3" borderId="0" xfId="3" applyNumberFormat="1"/>
    <xf numFmtId="0" fontId="11" fillId="5" borderId="2" xfId="5"/>
    <xf numFmtId="167" fontId="9" fillId="4" borderId="0" xfId="4" applyNumberFormat="1"/>
    <xf numFmtId="0" fontId="12" fillId="6" borderId="2" xfId="6"/>
    <xf numFmtId="167" fontId="12" fillId="6" borderId="2" xfId="6" applyNumberFormat="1"/>
    <xf numFmtId="0" fontId="0" fillId="7" borderId="3" xfId="7" applyFont="1"/>
    <xf numFmtId="167" fontId="0" fillId="7" borderId="3" xfId="7" applyNumberFormat="1" applyFont="1"/>
    <xf numFmtId="0" fontId="10" fillId="7" borderId="3" xfId="7" applyFont="1"/>
    <xf numFmtId="0" fontId="0" fillId="7" borderId="3" xfId="7" applyFont="1" applyAlignment="1">
      <alignment wrapText="1" shrinkToFit="1"/>
    </xf>
    <xf numFmtId="0" fontId="9" fillId="4" borderId="3" xfId="4" applyBorder="1"/>
    <xf numFmtId="167" fontId="9" fillId="4" borderId="3" xfId="4" applyNumberFormat="1" applyBorder="1"/>
    <xf numFmtId="16" fontId="0" fillId="0" borderId="0" xfId="0" applyNumberFormat="1" applyAlignment="1">
      <alignment horizontal="right"/>
    </xf>
    <xf numFmtId="167" fontId="5" fillId="3" borderId="0" xfId="3" applyNumberFormat="1" applyFont="1"/>
    <xf numFmtId="0" fontId="1" fillId="0" borderId="0" xfId="8"/>
    <xf numFmtId="0" fontId="1" fillId="8" borderId="0" xfId="8" applyFill="1" applyAlignment="1">
      <alignment wrapText="1" shrinkToFit="1"/>
    </xf>
    <xf numFmtId="0" fontId="1" fillId="8" borderId="0" xfId="8" applyFill="1"/>
    <xf numFmtId="0" fontId="1" fillId="0" borderId="0" xfId="8" applyAlignment="1">
      <alignment wrapText="1" shrinkToFit="1"/>
    </xf>
    <xf numFmtId="0" fontId="1" fillId="9" borderId="0" xfId="8" applyFill="1" applyAlignment="1">
      <alignment wrapText="1" shrinkToFit="1"/>
    </xf>
    <xf numFmtId="0" fontId="1" fillId="9" borderId="0" xfId="8" applyFill="1"/>
    <xf numFmtId="2" fontId="1" fillId="0" borderId="0" xfId="8" applyNumberFormat="1"/>
    <xf numFmtId="0" fontId="1" fillId="10" borderId="0" xfId="8" applyFill="1" applyAlignment="1">
      <alignment wrapText="1" shrinkToFit="1"/>
    </xf>
    <xf numFmtId="0" fontId="1" fillId="10" borderId="0" xfId="8" applyFill="1"/>
    <xf numFmtId="167" fontId="1" fillId="0" borderId="0" xfId="8" applyNumberFormat="1"/>
    <xf numFmtId="0" fontId="1" fillId="11" borderId="0" xfId="8" applyFill="1" applyAlignment="1">
      <alignment wrapText="1" shrinkToFit="1"/>
    </xf>
    <xf numFmtId="0" fontId="1" fillId="11" borderId="0" xfId="8" applyFill="1"/>
    <xf numFmtId="2" fontId="1" fillId="0" borderId="0" xfId="8" applyNumberFormat="1" applyAlignment="1">
      <alignment wrapText="1" shrinkToFit="1"/>
    </xf>
    <xf numFmtId="14" fontId="1" fillId="0" borderId="0" xfId="8" applyNumberFormat="1"/>
    <xf numFmtId="14" fontId="1" fillId="12" borderId="0" xfId="8" applyNumberFormat="1" applyFill="1"/>
    <xf numFmtId="0" fontId="1" fillId="12" borderId="0" xfId="8" applyFill="1"/>
    <xf numFmtId="0" fontId="1" fillId="0" borderId="0" xfId="8" applyAlignment="1">
      <alignment horizontal="center" wrapText="1" shrinkToFit="1"/>
    </xf>
    <xf numFmtId="0" fontId="0" fillId="7" borderId="3" xfId="9" applyFont="1" applyAlignment="1">
      <alignment wrapText="1" shrinkToFit="1"/>
    </xf>
    <xf numFmtId="0" fontId="1" fillId="0" borderId="0" xfId="8" applyFill="1" applyBorder="1" applyAlignment="1">
      <alignment wrapText="1" shrinkToFit="1"/>
    </xf>
    <xf numFmtId="0" fontId="4" fillId="0" borderId="0" xfId="8" applyFont="1" applyAlignment="1">
      <alignment wrapText="1" shrinkToFit="1"/>
    </xf>
    <xf numFmtId="0" fontId="13" fillId="3" borderId="0" xfId="3" applyFont="1"/>
    <xf numFmtId="0" fontId="4" fillId="9" borderId="0" xfId="8" applyFont="1" applyFill="1"/>
    <xf numFmtId="0" fontId="4" fillId="0" borderId="0" xfId="8" applyFont="1"/>
    <xf numFmtId="0" fontId="2" fillId="0" borderId="0" xfId="8" applyFont="1" applyAlignment="1">
      <alignment wrapText="1" shrinkToFit="1"/>
    </xf>
    <xf numFmtId="0" fontId="1" fillId="0" borderId="0" xfId="8" applyNumberFormat="1"/>
    <xf numFmtId="0" fontId="2" fillId="0" borderId="0" xfId="8" applyFont="1"/>
    <xf numFmtId="2" fontId="4" fillId="0" borderId="0" xfId="8" applyNumberFormat="1" applyFont="1"/>
    <xf numFmtId="0" fontId="13" fillId="3" borderId="0" xfId="3" applyFont="1" applyAlignment="1">
      <alignment wrapText="1" shrinkToFit="1"/>
    </xf>
    <xf numFmtId="0" fontId="0" fillId="0" borderId="0" xfId="0" applyAlignment="1">
      <alignment wrapText="1"/>
    </xf>
    <xf numFmtId="14" fontId="0" fillId="0" borderId="0" xfId="0" applyNumberFormat="1"/>
    <xf numFmtId="0" fontId="0" fillId="0" borderId="0" xfId="0" applyFont="1" applyAlignment="1">
      <alignment wrapText="1"/>
    </xf>
    <xf numFmtId="0" fontId="3" fillId="9" borderId="0" xfId="0" applyFont="1" applyFill="1" applyAlignment="1">
      <alignment wrapText="1" shrinkToFit="1"/>
    </xf>
    <xf numFmtId="0" fontId="3" fillId="9" borderId="0" xfId="0" applyFont="1" applyFill="1"/>
    <xf numFmtId="0" fontId="3" fillId="12" borderId="0" xfId="0" applyFont="1" applyFill="1" applyAlignment="1">
      <alignment wrapText="1" shrinkToFit="1"/>
    </xf>
    <xf numFmtId="0" fontId="3" fillId="12" borderId="0" xfId="0" applyFont="1" applyFill="1"/>
    <xf numFmtId="3" fontId="0" fillId="0" borderId="0" xfId="0" applyNumberFormat="1"/>
    <xf numFmtId="168" fontId="0" fillId="0" borderId="0" xfId="0" applyNumberFormat="1"/>
    <xf numFmtId="0" fontId="0" fillId="0" borderId="0" xfId="0" applyNumberFormat="1" applyAlignment="1">
      <alignment wrapText="1" shrinkToFit="1"/>
    </xf>
    <xf numFmtId="0" fontId="0" fillId="10" borderId="0" xfId="0" applyNumberFormat="1" applyFill="1" applyAlignment="1">
      <alignment wrapText="1" shrinkToFit="1"/>
    </xf>
    <xf numFmtId="22" fontId="0" fillId="0" borderId="0" xfId="0" applyNumberFormat="1"/>
    <xf numFmtId="0" fontId="11" fillId="10" borderId="2" xfId="5" applyFill="1"/>
    <xf numFmtId="0" fontId="0" fillId="10" borderId="0" xfId="0" applyFill="1"/>
    <xf numFmtId="0" fontId="0" fillId="13" borderId="0" xfId="0" applyFill="1"/>
    <xf numFmtId="0" fontId="0" fillId="13" borderId="0" xfId="0" applyFill="1" applyAlignment="1">
      <alignment wrapText="1" shrinkToFit="1"/>
    </xf>
    <xf numFmtId="3" fontId="0" fillId="13" borderId="0" xfId="0" applyNumberFormat="1" applyFill="1"/>
    <xf numFmtId="22" fontId="0" fillId="13" borderId="0" xfId="0" applyNumberFormat="1" applyFill="1"/>
    <xf numFmtId="0" fontId="0" fillId="12" borderId="0" xfId="0" applyFill="1"/>
    <xf numFmtId="0" fontId="0" fillId="12" borderId="0" xfId="0" applyFill="1" applyAlignment="1">
      <alignment wrapText="1" shrinkToFit="1"/>
    </xf>
    <xf numFmtId="168" fontId="0" fillId="12" borderId="0" xfId="0" applyNumberFormat="1" applyFill="1"/>
    <xf numFmtId="3" fontId="0" fillId="12" borderId="0" xfId="0" applyNumberFormat="1" applyFill="1"/>
    <xf numFmtId="0" fontId="0" fillId="12" borderId="3" xfId="9" applyFont="1" applyFill="1"/>
    <xf numFmtId="0" fontId="0" fillId="12" borderId="3" xfId="9" applyFont="1" applyFill="1" applyAlignment="1">
      <alignment wrapText="1" shrinkToFit="1"/>
    </xf>
    <xf numFmtId="168" fontId="0" fillId="12" borderId="3" xfId="9" applyNumberFormat="1" applyFont="1" applyFill="1"/>
    <xf numFmtId="3" fontId="0" fillId="12" borderId="3" xfId="9" applyNumberFormat="1" applyFont="1" applyFill="1"/>
    <xf numFmtId="3" fontId="4" fillId="0" borderId="0" xfId="0" applyNumberFormat="1" applyFont="1"/>
    <xf numFmtId="2" fontId="0" fillId="0" borderId="0" xfId="0" applyNumberFormat="1" applyAlignment="1">
      <alignment wrapText="1" shrinkToFit="1"/>
    </xf>
    <xf numFmtId="0" fontId="15" fillId="15" borderId="4" xfId="11"/>
    <xf numFmtId="0" fontId="14" fillId="14" borderId="0" xfId="10"/>
    <xf numFmtId="22" fontId="9" fillId="4" borderId="0" xfId="4" applyNumberFormat="1"/>
    <xf numFmtId="2" fontId="9" fillId="4" borderId="0" xfId="4" applyNumberFormat="1" applyAlignment="1">
      <alignment wrapText="1" shrinkToFit="1"/>
    </xf>
    <xf numFmtId="3" fontId="9" fillId="4" borderId="0" xfId="4" applyNumberFormat="1"/>
    <xf numFmtId="0" fontId="0" fillId="9" borderId="0" xfId="0" applyFill="1"/>
    <xf numFmtId="22" fontId="8" fillId="3" borderId="0" xfId="3" applyNumberFormat="1"/>
    <xf numFmtId="3" fontId="8" fillId="3" borderId="0" xfId="3" applyNumberFormat="1"/>
    <xf numFmtId="0" fontId="8" fillId="12" borderId="0" xfId="3" applyFill="1"/>
    <xf numFmtId="14" fontId="0" fillId="0" borderId="0" xfId="0" applyNumberFormat="1" applyAlignment="1">
      <alignment wrapText="1" shrinkToFit="1"/>
    </xf>
    <xf numFmtId="14" fontId="0" fillId="0" borderId="0" xfId="0" applyNumberFormat="1" applyAlignment="1">
      <alignment wrapText="1"/>
    </xf>
    <xf numFmtId="0" fontId="0" fillId="0" borderId="5" xfId="0" applyBorder="1"/>
    <xf numFmtId="0" fontId="0" fillId="0" borderId="6" xfId="0" applyBorder="1" applyAlignment="1">
      <alignment wrapText="1" shrinkToFit="1"/>
    </xf>
    <xf numFmtId="0" fontId="0" fillId="0" borderId="6" xfId="0" applyBorder="1"/>
    <xf numFmtId="14" fontId="0" fillId="0" borderId="6" xfId="0" applyNumberFormat="1" applyBorder="1"/>
    <xf numFmtId="0" fontId="0" fillId="0" borderId="6" xfId="0" applyBorder="1" applyAlignment="1">
      <alignment wrapText="1"/>
    </xf>
    <xf numFmtId="0" fontId="0" fillId="0" borderId="7" xfId="0" applyBorder="1" applyAlignment="1">
      <alignment wrapText="1"/>
    </xf>
    <xf numFmtId="0" fontId="0" fillId="0" borderId="8" xfId="0" applyBorder="1"/>
    <xf numFmtId="0" fontId="0" fillId="0" borderId="0" xfId="0" applyBorder="1" applyAlignment="1">
      <alignment wrapText="1"/>
    </xf>
    <xf numFmtId="0" fontId="0" fillId="0" borderId="9" xfId="0" applyBorder="1" applyAlignment="1">
      <alignment wrapText="1"/>
    </xf>
    <xf numFmtId="0" fontId="0" fillId="0" borderId="10" xfId="0" applyBorder="1"/>
    <xf numFmtId="0" fontId="0" fillId="0" borderId="11" xfId="0" applyBorder="1"/>
    <xf numFmtId="0" fontId="0" fillId="0" borderId="11" xfId="0" applyBorder="1" applyAlignment="1">
      <alignment wrapText="1" shrinkToFit="1"/>
    </xf>
    <xf numFmtId="0" fontId="0" fillId="0" borderId="12" xfId="0" applyBorder="1" applyAlignment="1">
      <alignment wrapText="1"/>
    </xf>
    <xf numFmtId="2" fontId="0" fillId="0" borderId="0" xfId="0" applyNumberFormat="1"/>
    <xf numFmtId="0" fontId="0" fillId="0" borderId="0" xfId="0" applyFill="1" applyBorder="1"/>
    <xf numFmtId="2" fontId="0" fillId="0" borderId="11" xfId="0" applyNumberFormat="1" applyBorder="1"/>
    <xf numFmtId="2" fontId="0" fillId="0" borderId="0" xfId="0" applyNumberFormat="1" applyBorder="1"/>
    <xf numFmtId="0" fontId="0" fillId="0" borderId="0" xfId="0" applyFill="1" applyBorder="1" applyAlignment="1">
      <alignment wrapText="1"/>
    </xf>
    <xf numFmtId="2" fontId="0" fillId="12" borderId="0" xfId="0" applyNumberFormat="1" applyFill="1" applyBorder="1"/>
    <xf numFmtId="0" fontId="0" fillId="12" borderId="0" xfId="0" applyFill="1" applyAlignment="1">
      <alignment wrapText="1"/>
    </xf>
    <xf numFmtId="14" fontId="0" fillId="12" borderId="0" xfId="0" applyNumberFormat="1" applyFill="1"/>
    <xf numFmtId="22" fontId="14" fillId="14" borderId="0" xfId="10" applyNumberFormat="1"/>
    <xf numFmtId="2" fontId="14" fillId="14" borderId="0" xfId="10" applyNumberFormat="1" applyAlignment="1">
      <alignment wrapText="1" shrinkToFit="1"/>
    </xf>
    <xf numFmtId="2" fontId="0" fillId="12" borderId="0" xfId="0" applyNumberFormat="1" applyFill="1"/>
    <xf numFmtId="167" fontId="0" fillId="12" borderId="0" xfId="0" applyNumberFormat="1" applyFill="1"/>
    <xf numFmtId="0" fontId="16" fillId="0" borderId="0" xfId="0" applyFont="1"/>
    <xf numFmtId="2" fontId="16" fillId="0" borderId="0" xfId="0" applyNumberFormat="1" applyFont="1"/>
    <xf numFmtId="2" fontId="16" fillId="0" borderId="0" xfId="0" applyNumberFormat="1" applyFont="1" applyAlignment="1">
      <alignment wrapText="1" shrinkToFit="1"/>
    </xf>
    <xf numFmtId="167" fontId="0" fillId="7" borderId="3" xfId="9" applyNumberFormat="1" applyFont="1"/>
    <xf numFmtId="167" fontId="8" fillId="3" borderId="0" xfId="3" applyNumberFormat="1"/>
    <xf numFmtId="167" fontId="9" fillId="4" borderId="0" xfId="4" applyNumberFormat="1" applyAlignment="1">
      <alignment wrapText="1" shrinkToFit="1"/>
    </xf>
    <xf numFmtId="2" fontId="12" fillId="6" borderId="2" xfId="6" applyNumberFormat="1"/>
    <xf numFmtId="2" fontId="9" fillId="4" borderId="11" xfId="4" applyNumberFormat="1" applyBorder="1"/>
    <xf numFmtId="2" fontId="8" fillId="3" borderId="0" xfId="3" applyNumberFormat="1" applyBorder="1"/>
    <xf numFmtId="2" fontId="15" fillId="15" borderId="4" xfId="11" applyNumberFormat="1"/>
    <xf numFmtId="0" fontId="8" fillId="7" borderId="3" xfId="9" applyFont="1"/>
    <xf numFmtId="0" fontId="0" fillId="7" borderId="3" xfId="9" applyFont="1"/>
    <xf numFmtId="3" fontId="11" fillId="5" borderId="2" xfId="5" applyNumberFormat="1"/>
    <xf numFmtId="0" fontId="0" fillId="16" borderId="0" xfId="0" applyFill="1"/>
    <xf numFmtId="0" fontId="0" fillId="11" borderId="0" xfId="0" applyFill="1"/>
    <xf numFmtId="0" fontId="0" fillId="17" borderId="0" xfId="0" applyFill="1"/>
    <xf numFmtId="3" fontId="0" fillId="16" borderId="0" xfId="0" applyNumberFormat="1" applyFill="1"/>
    <xf numFmtId="0" fontId="0" fillId="18" borderId="0" xfId="0" applyFill="1"/>
    <xf numFmtId="0" fontId="0" fillId="19" borderId="0" xfId="0" applyFill="1"/>
    <xf numFmtId="0" fontId="0" fillId="20" borderId="0" xfId="0" applyFill="1"/>
    <xf numFmtId="3" fontId="0" fillId="20" borderId="0" xfId="0" applyNumberFormat="1" applyFill="1"/>
    <xf numFmtId="3" fontId="0" fillId="20" borderId="3" xfId="9" applyNumberFormat="1" applyFont="1" applyFill="1"/>
    <xf numFmtId="0" fontId="0" fillId="21" borderId="0" xfId="0" applyFill="1"/>
    <xf numFmtId="0" fontId="1" fillId="22" borderId="0" xfId="8" applyFill="1"/>
    <xf numFmtId="3" fontId="0" fillId="22" borderId="0" xfId="0" applyNumberFormat="1" applyFill="1"/>
    <xf numFmtId="0" fontId="0" fillId="22" borderId="0" xfId="0" applyFill="1"/>
    <xf numFmtId="3" fontId="0" fillId="18" borderId="0" xfId="0" applyNumberFormat="1" applyFill="1"/>
    <xf numFmtId="3" fontId="0" fillId="21" borderId="0" xfId="0" applyNumberFormat="1" applyFill="1"/>
    <xf numFmtId="0" fontId="0" fillId="23" borderId="0" xfId="0" applyFill="1"/>
    <xf numFmtId="3" fontId="0" fillId="23" borderId="0" xfId="0" applyNumberFormat="1" applyFill="1"/>
    <xf numFmtId="0" fontId="0" fillId="24" borderId="0" xfId="0" applyFill="1"/>
    <xf numFmtId="3" fontId="0" fillId="24" borderId="0" xfId="0" applyNumberFormat="1" applyFill="1"/>
    <xf numFmtId="3" fontId="9" fillId="24" borderId="0" xfId="4" applyNumberFormat="1" applyFill="1"/>
    <xf numFmtId="0" fontId="0" fillId="25" borderId="0" xfId="0" applyFill="1"/>
    <xf numFmtId="3" fontId="0" fillId="25" borderId="0" xfId="0" applyNumberFormat="1" applyFill="1"/>
    <xf numFmtId="0" fontId="0" fillId="26" borderId="0" xfId="0" applyFill="1"/>
    <xf numFmtId="0" fontId="0" fillId="27" borderId="0" xfId="0" applyFill="1"/>
    <xf numFmtId="3" fontId="0" fillId="27" borderId="0" xfId="0" applyNumberFormat="1" applyFill="1"/>
    <xf numFmtId="0" fontId="17" fillId="0" borderId="0" xfId="12"/>
    <xf numFmtId="3" fontId="17" fillId="0" borderId="0" xfId="12" applyNumberFormat="1"/>
    <xf numFmtId="0" fontId="0" fillId="0" borderId="13" xfId="0" applyBorder="1"/>
    <xf numFmtId="0" fontId="0" fillId="0" borderId="14" xfId="0" applyBorder="1"/>
    <xf numFmtId="0" fontId="0" fillId="0" borderId="15" xfId="0" applyBorder="1"/>
    <xf numFmtId="169" fontId="8" fillId="3" borderId="0" xfId="3" applyNumberFormat="1"/>
    <xf numFmtId="169" fontId="14" fillId="14" borderId="0" xfId="10" applyNumberFormat="1"/>
    <xf numFmtId="169" fontId="0" fillId="7" borderId="3" xfId="9" applyNumberFormat="1" applyFont="1"/>
    <xf numFmtId="169" fontId="0" fillId="0" borderId="0" xfId="0" applyNumberFormat="1"/>
  </cellXfs>
  <cellStyles count="13">
    <cellStyle name="Bad" xfId="10" builtinId="27"/>
    <cellStyle name="Calculation" xfId="6" builtinId="22"/>
    <cellStyle name="Check Cell" xfId="11" builtinId="23"/>
    <cellStyle name="Comma" xfId="1" builtinId="3"/>
    <cellStyle name="Explanatory Text" xfId="12" builtinId="53"/>
    <cellStyle name="Good" xfId="3" builtinId="26"/>
    <cellStyle name="Input" xfId="5" builtinId="20"/>
    <cellStyle name="Neutral" xfId="4" builtinId="28"/>
    <cellStyle name="Normal" xfId="0" builtinId="0"/>
    <cellStyle name="Normal 2" xfId="8"/>
    <cellStyle name="Note" xfId="7" builtinId="10"/>
    <cellStyle name="Note 2" xfId="9"/>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Venituri</a:t>
            </a:r>
            <a:r>
              <a:rPr lang="en-US" baseline="0"/>
              <a:t> </a:t>
            </a:r>
            <a:r>
              <a:rPr lang="en-US"/>
              <a:t>bugetul</a:t>
            </a:r>
            <a:r>
              <a:rPr lang="en-US" baseline="0"/>
              <a:t> local (milioane euro)</a:t>
            </a:r>
            <a:endParaRPr lang="en-US"/>
          </a:p>
        </c:rich>
      </c:tx>
      <c:layout/>
      <c:overlay val="1"/>
    </c:title>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dLbl>
              <c:idx val="0"/>
              <c:layout>
                <c:manualLayout>
                  <c:x val="-0.14530337913368302"/>
                  <c:y val="-3.9466017904712374E-2"/>
                </c:manualLayout>
              </c:layout>
              <c:showLegendKey val="0"/>
              <c:showVal val="1"/>
              <c:showCatName val="1"/>
              <c:showSerName val="0"/>
              <c:showPercent val="0"/>
              <c:showBubbleSize val="0"/>
            </c:dLbl>
            <c:dLbl>
              <c:idx val="1"/>
              <c:layout>
                <c:manualLayout>
                  <c:x val="-8.708402103942614E-2"/>
                  <c:y val="-0.11208315557929191"/>
                </c:manualLayout>
              </c:layout>
              <c:showLegendKey val="0"/>
              <c:showVal val="1"/>
              <c:showCatName val="1"/>
              <c:showSerName val="0"/>
              <c:showPercent val="0"/>
              <c:showBubbleSize val="0"/>
            </c:dLbl>
            <c:dLbl>
              <c:idx val="2"/>
              <c:delete val="1"/>
            </c:dLbl>
            <c:dLbl>
              <c:idx val="3"/>
              <c:delete val="1"/>
            </c:dLbl>
            <c:dLbl>
              <c:idx val="4"/>
              <c:layout>
                <c:manualLayout>
                  <c:x val="-0.19969344953376156"/>
                  <c:y val="0.25537162505849559"/>
                </c:manualLayout>
              </c:layout>
              <c:showLegendKey val="0"/>
              <c:showVal val="1"/>
              <c:showCatName val="1"/>
              <c:showSerName val="0"/>
              <c:showPercent val="0"/>
              <c:showBubbleSize val="0"/>
            </c:dLbl>
            <c:dLbl>
              <c:idx val="5"/>
              <c:delete val="1"/>
            </c:dLbl>
            <c:dLbl>
              <c:idx val="6"/>
              <c:layout>
                <c:manualLayout>
                  <c:x val="-0.13476285090531911"/>
                  <c:y val="-0.17035030351614508"/>
                </c:manualLayout>
              </c:layout>
              <c:showLegendKey val="0"/>
              <c:showVal val="1"/>
              <c:showCatName val="1"/>
              <c:showSerName val="0"/>
              <c:showPercent val="0"/>
              <c:showBubbleSize val="0"/>
            </c:dLbl>
            <c:dLbl>
              <c:idx val="9"/>
              <c:delete val="1"/>
            </c:dLbl>
            <c:showLegendKey val="0"/>
            <c:showVal val="1"/>
            <c:showCatName val="1"/>
            <c:showSerName val="0"/>
            <c:showPercent val="0"/>
            <c:showBubbleSize val="0"/>
            <c:showLeaderLines val="1"/>
          </c:dLbls>
          <c:cat>
            <c:strRef>
              <c:f>'venituri executie bugetara'!$L$9:$L$18</c:f>
              <c:strCache>
                <c:ptCount val="10"/>
                <c:pt idx="0">
                  <c:v>Impozit pe cladiri, teren si mijloacele de transport detinute de persoane fizice</c:v>
                </c:pt>
                <c:pt idx="1">
                  <c:v>Impozit pe cladiri, teren si mijloace de transport detinute de persoane juridice</c:v>
                </c:pt>
                <c:pt idx="2">
                  <c:v>Alte taxe si impozite locale (autorizatii, licente)</c:v>
                </c:pt>
                <c:pt idx="3">
                  <c:v>Taxe judiciare de timbru, extrajudiciare si alte taxe de timbru</c:v>
                </c:pt>
                <c:pt idx="4">
                  <c:v>Venituri din concesiuni, vanzari si inchirieri</c:v>
                </c:pt>
                <c:pt idx="5">
                  <c:v>Amenzi</c:v>
                </c:pt>
                <c:pt idx="6">
                  <c:v>Cote defalcate din TVA</c:v>
                </c:pt>
                <c:pt idx="7">
                  <c:v>Cote si sume defalcate din impozitul pe venit</c:v>
                </c:pt>
                <c:pt idx="8">
                  <c:v>Fonduri europene</c:v>
                </c:pt>
                <c:pt idx="9">
                  <c:v>Alte subventii (handicap, incalzire) si venituri</c:v>
                </c:pt>
              </c:strCache>
            </c:strRef>
          </c:cat>
          <c:val>
            <c:numRef>
              <c:f>'venituri executie bugetara'!$M$9:$M$18</c:f>
              <c:numCache>
                <c:formatCode>0.00</c:formatCode>
                <c:ptCount val="10"/>
                <c:pt idx="0">
                  <c:v>9.4711537596184119</c:v>
                </c:pt>
                <c:pt idx="1">
                  <c:v>24.274710885119017</c:v>
                </c:pt>
                <c:pt idx="2">
                  <c:v>3.1585294514691986</c:v>
                </c:pt>
                <c:pt idx="3">
                  <c:v>1.9723102191423303</c:v>
                </c:pt>
                <c:pt idx="4">
                  <c:v>8.9097781577644763</c:v>
                </c:pt>
                <c:pt idx="5">
                  <c:v>1.9261710840120594</c:v>
                </c:pt>
                <c:pt idx="6">
                  <c:v>49.388147414840475</c:v>
                </c:pt>
                <c:pt idx="7">
                  <c:v>50.459530666426673</c:v>
                </c:pt>
                <c:pt idx="8">
                  <c:v>5.6706407775727845</c:v>
                </c:pt>
                <c:pt idx="9">
                  <c:v>7.1793389731359394</c:v>
                </c:pt>
              </c:numCache>
            </c:numRef>
          </c:val>
        </c:ser>
        <c:dLbls>
          <c:showLegendKey val="0"/>
          <c:showVal val="0"/>
          <c:showCatName val="0"/>
          <c:showSerName val="0"/>
          <c:showPercent val="0"/>
          <c:showBubbleSize val="0"/>
          <c:showLeaderLines val="1"/>
        </c:dLbls>
      </c:pie3D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Achizitii</a:t>
            </a:r>
            <a:r>
              <a:rPr lang="en-US" baseline="0"/>
              <a:t> directe 2014 (euro)</a:t>
            </a:r>
            <a:endParaRPr lang="ro-RO"/>
          </a:p>
        </c:rich>
      </c:tx>
      <c:layout/>
      <c:overlay val="1"/>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1.8569818542134686E-2"/>
          <c:y val="9.9408876730164145E-2"/>
          <c:w val="0.5885087779013215"/>
          <c:h val="0.87807573972751363"/>
        </c:manualLayout>
      </c:layout>
      <c:pie3DChart>
        <c:varyColors val="1"/>
        <c:ser>
          <c:idx val="0"/>
          <c:order val="0"/>
          <c:explosion val="25"/>
          <c:dLbls>
            <c:dLbl>
              <c:idx val="0"/>
              <c:layout>
                <c:manualLayout>
                  <c:x val="-0.10356425907856619"/>
                  <c:y val="-4.9580197854828957E-2"/>
                </c:manualLayout>
              </c:layout>
              <c:showLegendKey val="0"/>
              <c:showVal val="1"/>
              <c:showCatName val="0"/>
              <c:showSerName val="0"/>
              <c:showPercent val="0"/>
              <c:showBubbleSize val="0"/>
            </c:dLbl>
            <c:dLbl>
              <c:idx val="1"/>
              <c:layout>
                <c:manualLayout>
                  <c:x val="-6.0760852299802583E-2"/>
                  <c:y val="-9.3208476060573184E-2"/>
                </c:manualLayout>
              </c:layout>
              <c:showLegendKey val="0"/>
              <c:showVal val="1"/>
              <c:showCatName val="0"/>
              <c:showSerName val="0"/>
              <c:showPercent val="0"/>
              <c:showBubbleSize val="0"/>
            </c:dLbl>
            <c:dLbl>
              <c:idx val="2"/>
              <c:layout>
                <c:manualLayout>
                  <c:x val="-9.460316019575362E-3"/>
                  <c:y val="-0.10388976936311362"/>
                </c:manualLayout>
              </c:layout>
              <c:showLegendKey val="0"/>
              <c:showVal val="1"/>
              <c:showCatName val="0"/>
              <c:showSerName val="0"/>
              <c:showPercent val="0"/>
              <c:showBubbleSize val="0"/>
            </c:dLbl>
            <c:dLbl>
              <c:idx val="3"/>
              <c:layout>
                <c:manualLayout>
                  <c:x val="2.0968935079080531E-2"/>
                  <c:y val="-8.8556116992420608E-2"/>
                </c:manualLayout>
              </c:layout>
              <c:showLegendKey val="0"/>
              <c:showVal val="1"/>
              <c:showCatName val="0"/>
              <c:showSerName val="0"/>
              <c:showPercent val="0"/>
              <c:showBubbleSize val="0"/>
            </c:dLbl>
            <c:dLbl>
              <c:idx val="4"/>
              <c:layout>
                <c:manualLayout>
                  <c:x val="6.0336744650434475E-2"/>
                  <c:y val="-8.4672692856146439E-2"/>
                </c:manualLayout>
              </c:layout>
              <c:showLegendKey val="0"/>
              <c:showVal val="1"/>
              <c:showCatName val="0"/>
              <c:showSerName val="0"/>
              <c:showPercent val="0"/>
              <c:showBubbleSize val="0"/>
            </c:dLbl>
            <c:dLbl>
              <c:idx val="5"/>
              <c:layout>
                <c:manualLayout>
                  <c:x val="3.7837860325096319E-2"/>
                  <c:y val="-5.1863026411643441E-2"/>
                </c:manualLayout>
              </c:layout>
              <c:showLegendKey val="0"/>
              <c:showVal val="1"/>
              <c:showCatName val="0"/>
              <c:showSerName val="0"/>
              <c:showPercent val="0"/>
              <c:showBubbleSize val="0"/>
            </c:dLbl>
            <c:dLbl>
              <c:idx val="6"/>
              <c:layout>
                <c:manualLayout>
                  <c:x val="3.0821439106855159E-2"/>
                  <c:y val="-2.1131300664941025E-2"/>
                </c:manualLayout>
              </c:layout>
              <c:showLegendKey val="0"/>
              <c:showVal val="1"/>
              <c:showCatName val="0"/>
              <c:showSerName val="0"/>
              <c:showPercent val="0"/>
              <c:showBubbleSize val="0"/>
            </c:dLbl>
            <c:dLbl>
              <c:idx val="7"/>
              <c:layout>
                <c:manualLayout>
                  <c:x val="1.4330708661417323E-2"/>
                  <c:y val="-1.9667539175721126E-2"/>
                </c:manualLayout>
              </c:layout>
              <c:showLegendKey val="0"/>
              <c:showVal val="1"/>
              <c:showCatName val="0"/>
              <c:showSerName val="0"/>
              <c:showPercent val="0"/>
              <c:showBubbleSize val="0"/>
            </c:dLbl>
            <c:dLbl>
              <c:idx val="8"/>
              <c:layout>
                <c:manualLayout>
                  <c:x val="1.232287246514935E-2"/>
                  <c:y val="-5.8612700916037576E-2"/>
                </c:manualLayout>
              </c:layout>
              <c:showLegendKey val="0"/>
              <c:showVal val="1"/>
              <c:showCatName val="0"/>
              <c:showSerName val="0"/>
              <c:showPercent val="0"/>
              <c:showBubbleSize val="0"/>
            </c:dLbl>
            <c:dLbl>
              <c:idx val="9"/>
              <c:layout>
                <c:manualLayout>
                  <c:x val="3.2942355548495922E-2"/>
                  <c:y val="-4.2964935598369419E-2"/>
                </c:manualLayout>
              </c:layout>
              <c:showLegendKey val="0"/>
              <c:showVal val="1"/>
              <c:showCatName val="0"/>
              <c:showSerName val="0"/>
              <c:showPercent val="0"/>
              <c:showBubbleSize val="0"/>
            </c:dLbl>
            <c:dLbl>
              <c:idx val="10"/>
              <c:layout>
                <c:manualLayout>
                  <c:x val="5.6986014356274629E-2"/>
                  <c:y val="-2.1723198924314523E-2"/>
                </c:manualLayout>
              </c:layout>
              <c:showLegendKey val="0"/>
              <c:showVal val="1"/>
              <c:showCatName val="0"/>
              <c:showSerName val="0"/>
              <c:showPercent val="0"/>
              <c:showBubbleSize val="0"/>
            </c:dLbl>
            <c:dLbl>
              <c:idx val="11"/>
              <c:layout>
                <c:manualLayout>
                  <c:x val="8.5561278903537638E-2"/>
                  <c:y val="6.376710789404343E-4"/>
                </c:manualLayout>
              </c:layout>
              <c:showLegendKey val="0"/>
              <c:showVal val="1"/>
              <c:showCatName val="0"/>
              <c:showSerName val="0"/>
              <c:showPercent val="0"/>
              <c:showBubbleSize val="0"/>
            </c:dLbl>
            <c:dLbl>
              <c:idx val="12"/>
              <c:layout>
                <c:manualLayout>
                  <c:x val="6.2892358195859518E-2"/>
                  <c:y val="1.0096660570082305E-2"/>
                </c:manualLayout>
              </c:layout>
              <c:showLegendKey val="0"/>
              <c:showVal val="1"/>
              <c:showCatName val="0"/>
              <c:showSerName val="0"/>
              <c:showPercent val="0"/>
              <c:showBubbleSize val="0"/>
            </c:dLbl>
            <c:dLbl>
              <c:idx val="13"/>
              <c:layout/>
              <c:showLegendKey val="0"/>
              <c:showVal val="1"/>
              <c:showCatName val="0"/>
              <c:showSerName val="0"/>
              <c:showPercent val="0"/>
              <c:showBubbleSize val="0"/>
            </c:dLbl>
            <c:showLegendKey val="0"/>
            <c:showVal val="0"/>
            <c:showCatName val="0"/>
            <c:showSerName val="0"/>
            <c:showPercent val="0"/>
            <c:showBubbleSize val="0"/>
          </c:dLbls>
          <c:cat>
            <c:strRef>
              <c:f>'Grafice achizitii directe'!$G$2:$G$15</c:f>
              <c:strCache>
                <c:ptCount val="14"/>
                <c:pt idx="0">
                  <c:v>APROMA IMPEX SRL</c:v>
                </c:pt>
                <c:pt idx="1">
                  <c:v>BILANCIA EXIM S.R.L.</c:v>
                </c:pt>
                <c:pt idx="2">
                  <c:v>D.M.V. PROSAL S.R.L.</c:v>
                </c:pt>
                <c:pt idx="3">
                  <c:v>EUROGARDEN DREAM SRL</c:v>
                </c:pt>
                <c:pt idx="4">
                  <c:v>GFD LAKE &amp; RIVER SRL</c:v>
                </c:pt>
                <c:pt idx="5">
                  <c:v>GIDA PROD SERV SRL</c:v>
                </c:pt>
                <c:pt idx="6">
                  <c:v>LOTUS FOOD SRL</c:v>
                </c:pt>
                <c:pt idx="7">
                  <c:v>ROBISOL SRL</c:v>
                </c:pt>
                <c:pt idx="8">
                  <c:v>S.C. SIM IMOB MEDIA TOURING S.R.L</c:v>
                </c:pt>
                <c:pt idx="9">
                  <c:v>SC NIRV CO TRANS SRL</c:v>
                </c:pt>
                <c:pt idx="10">
                  <c:v>SMART GLOBAL TRADE</c:v>
                </c:pt>
                <c:pt idx="11">
                  <c:v>TOP BIROTICA S.R.L.</c:v>
                </c:pt>
                <c:pt idx="12">
                  <c:v>VALDREX HANNA SRL</c:v>
                </c:pt>
                <c:pt idx="13">
                  <c:v>Altele</c:v>
                </c:pt>
              </c:strCache>
            </c:strRef>
          </c:cat>
          <c:val>
            <c:numRef>
              <c:f>'Grafice achizitii directe'!$H$2:$H$15</c:f>
              <c:numCache>
                <c:formatCode>General</c:formatCode>
                <c:ptCount val="14"/>
                <c:pt idx="0">
                  <c:v>55150.63</c:v>
                </c:pt>
                <c:pt idx="1">
                  <c:v>52086.409999999996</c:v>
                </c:pt>
                <c:pt idx="2">
                  <c:v>56379.82</c:v>
                </c:pt>
                <c:pt idx="3">
                  <c:v>69101.98000000001</c:v>
                </c:pt>
                <c:pt idx="4">
                  <c:v>64675.369999999974</c:v>
                </c:pt>
                <c:pt idx="5">
                  <c:v>58038.75</c:v>
                </c:pt>
                <c:pt idx="6">
                  <c:v>66816.639999999999</c:v>
                </c:pt>
                <c:pt idx="7">
                  <c:v>83979.05</c:v>
                </c:pt>
                <c:pt idx="8">
                  <c:v>58377.970000000008</c:v>
                </c:pt>
                <c:pt idx="9">
                  <c:v>93731.62</c:v>
                </c:pt>
                <c:pt idx="10">
                  <c:v>54093.83</c:v>
                </c:pt>
                <c:pt idx="11">
                  <c:v>72302.910000000018</c:v>
                </c:pt>
                <c:pt idx="12">
                  <c:v>61554.520000000004</c:v>
                </c:pt>
                <c:pt idx="13">
                  <c:v>1065509.3625</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69673390970220939"/>
          <c:y val="0.10452017491513863"/>
          <c:w val="0.29173871277617675"/>
          <c:h val="0.78480817071469533"/>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Achizi</a:t>
            </a:r>
            <a:r>
              <a:rPr lang="ro-RO"/>
              <a:t>ţii directe (Euro si %)</a:t>
            </a: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2.1696252465483234E-2"/>
          <c:y val="9.1598558363510621E-2"/>
          <c:w val="0.58745546599574461"/>
          <c:h val="0.85566976472630296"/>
        </c:manualLayout>
      </c:layout>
      <c:pie3DChart>
        <c:varyColors val="1"/>
        <c:ser>
          <c:idx val="0"/>
          <c:order val="0"/>
          <c:tx>
            <c:strRef>
              <c:f>'Grafice achizitii directe'!$P$2</c:f>
              <c:strCache>
                <c:ptCount val="1"/>
                <c:pt idx="0">
                  <c:v>Euro</c:v>
                </c:pt>
              </c:strCache>
            </c:strRef>
          </c:tx>
          <c:dLbls>
            <c:showLegendKey val="0"/>
            <c:showVal val="1"/>
            <c:showCatName val="0"/>
            <c:showSerName val="0"/>
            <c:showPercent val="1"/>
            <c:showBubbleSize val="0"/>
            <c:showLeaderLines val="1"/>
          </c:dLbls>
          <c:cat>
            <c:strRef>
              <c:f>'Grafice achizitii directe'!$O$3:$O$11</c:f>
              <c:strCache>
                <c:ptCount val="9"/>
                <c:pt idx="0">
                  <c:v>ADMINISTRATIA DOMENIULUI PUBLIC SI DEZVOLTARE URBANA SECTOR 6</c:v>
                </c:pt>
                <c:pt idx="1">
                  <c:v>ADMINISTRATIA PIETELOR SECTOR 6</c:v>
                </c:pt>
                <c:pt idx="2">
                  <c:v>Administratia Scolilor Sector 6</c:v>
                </c:pt>
                <c:pt idx="3">
                  <c:v>Directia de administrare a Fondului Locativ Sector 6</c:v>
                </c:pt>
                <c:pt idx="4">
                  <c:v>DIRECTIA DE IMPOZITE SI TAXE LOCALE SECTOR 6</c:v>
                </c:pt>
                <c:pt idx="5">
                  <c:v>DIRECTIA GENERALA DE ASISTENTA SOCIALA SI PROTECTIA COPILULUI SECTOR 6</c:v>
                </c:pt>
                <c:pt idx="6">
                  <c:v>DIRECTIA GENERALA DE POLITIE LOCALA SECTOR 6</c:v>
                </c:pt>
                <c:pt idx="7">
                  <c:v>Directia Locala de Evidenta a Persoanelor Sector 6</c:v>
                </c:pt>
                <c:pt idx="8">
                  <c:v>Aparatul de specialitate al Primarului</c:v>
                </c:pt>
              </c:strCache>
            </c:strRef>
          </c:cat>
          <c:val>
            <c:numRef>
              <c:f>'Grafice achizitii directe'!$P$3:$P$11</c:f>
              <c:numCache>
                <c:formatCode>General</c:formatCode>
                <c:ptCount val="9"/>
                <c:pt idx="0">
                  <c:v>644415.53999999934</c:v>
                </c:pt>
                <c:pt idx="1">
                  <c:v>203515.97000000006</c:v>
                </c:pt>
                <c:pt idx="2">
                  <c:v>253608.27249999993</c:v>
                </c:pt>
                <c:pt idx="3">
                  <c:v>18037.52</c:v>
                </c:pt>
                <c:pt idx="4">
                  <c:v>238497.56000000006</c:v>
                </c:pt>
                <c:pt idx="5">
                  <c:v>314610.90000000002</c:v>
                </c:pt>
                <c:pt idx="6">
                  <c:v>111636.45000000004</c:v>
                </c:pt>
                <c:pt idx="7">
                  <c:v>15436.25</c:v>
                </c:pt>
                <c:pt idx="8">
                  <c:v>112040.37999999999</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6505718368044231"/>
          <c:y val="0.1189157656438608"/>
          <c:w val="0.33759384366894968"/>
          <c:h val="0.85866052314602959"/>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o-RO"/>
              <a:t>Nr. proceduri</a:t>
            </a:r>
            <a:r>
              <a:rPr lang="ro-RO" baseline="0"/>
              <a:t> de achiziţie directă</a:t>
            </a:r>
            <a:endParaRPr lang="ro-RO"/>
          </a:p>
        </c:rich>
      </c:tx>
      <c:layout>
        <c:manualLayout>
          <c:xMode val="edge"/>
          <c:yMode val="edge"/>
          <c:x val="6.6477961521298715E-2"/>
          <c:y val="2.9833614804122714E-2"/>
        </c:manualLayout>
      </c:layout>
      <c:overlay val="1"/>
    </c:title>
    <c:autoTitleDeleted val="0"/>
    <c:plotArea>
      <c:layout/>
      <c:pieChart>
        <c:varyColors val="1"/>
        <c:ser>
          <c:idx val="0"/>
          <c:order val="0"/>
          <c:explosion val="25"/>
          <c:dLbls>
            <c:showLegendKey val="0"/>
            <c:showVal val="1"/>
            <c:showCatName val="0"/>
            <c:showSerName val="0"/>
            <c:showPercent val="0"/>
            <c:showBubbleSize val="0"/>
            <c:showLeaderLines val="1"/>
          </c:dLbls>
          <c:cat>
            <c:strRef>
              <c:f>'Grafice achizitii directe'!$O$3:$O$11</c:f>
              <c:strCache>
                <c:ptCount val="9"/>
                <c:pt idx="0">
                  <c:v>ADMINISTRATIA DOMENIULUI PUBLIC SI DEZVOLTARE URBANA SECTOR 6</c:v>
                </c:pt>
                <c:pt idx="1">
                  <c:v>ADMINISTRATIA PIETELOR SECTOR 6</c:v>
                </c:pt>
                <c:pt idx="2">
                  <c:v>Administratia Scolilor Sector 6</c:v>
                </c:pt>
                <c:pt idx="3">
                  <c:v>Directia de administrare a Fondului Locativ Sector 6</c:v>
                </c:pt>
                <c:pt idx="4">
                  <c:v>DIRECTIA DE IMPOZITE SI TAXE LOCALE SECTOR 6</c:v>
                </c:pt>
                <c:pt idx="5">
                  <c:v>DIRECTIA GENERALA DE ASISTENTA SOCIALA SI PROTECTIA COPILULUI SECTOR 6</c:v>
                </c:pt>
                <c:pt idx="6">
                  <c:v>DIRECTIA GENERALA DE POLITIE LOCALA SECTOR 6</c:v>
                </c:pt>
                <c:pt idx="7">
                  <c:v>Directia Locala de Evidenta a Persoanelor Sector 6</c:v>
                </c:pt>
                <c:pt idx="8">
                  <c:v>Aparatul de specialitate al Primarului</c:v>
                </c:pt>
              </c:strCache>
            </c:strRef>
          </c:cat>
          <c:val>
            <c:numRef>
              <c:f>'Grafice achizitii directe'!$R$3:$R$11</c:f>
              <c:numCache>
                <c:formatCode>General</c:formatCode>
                <c:ptCount val="9"/>
                <c:pt idx="0">
                  <c:v>907</c:v>
                </c:pt>
                <c:pt idx="1">
                  <c:v>160</c:v>
                </c:pt>
                <c:pt idx="2">
                  <c:v>52</c:v>
                </c:pt>
                <c:pt idx="3">
                  <c:v>2</c:v>
                </c:pt>
                <c:pt idx="4">
                  <c:v>120</c:v>
                </c:pt>
                <c:pt idx="5">
                  <c:v>300</c:v>
                </c:pt>
                <c:pt idx="6">
                  <c:v>236</c:v>
                </c:pt>
                <c:pt idx="7">
                  <c:v>46</c:v>
                </c:pt>
                <c:pt idx="8">
                  <c:v>10</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Achizitiile directe</a:t>
            </a:r>
            <a:endParaRPr lang="ro-RO"/>
          </a:p>
        </c:rich>
      </c:tx>
      <c:layout>
        <c:manualLayout>
          <c:xMode val="edge"/>
          <c:yMode val="edge"/>
          <c:x val="4.1812717679251099E-2"/>
          <c:y val="1.5793629999402439E-2"/>
        </c:manualLayout>
      </c:layout>
      <c:overlay val="1"/>
    </c:title>
    <c:autoTitleDeleted val="0"/>
    <c:view3D>
      <c:rotX val="15"/>
      <c:rotY val="20"/>
      <c:rAngAx val="1"/>
    </c:view3D>
    <c:floor>
      <c:thickness val="0"/>
    </c:floor>
    <c:sideWall>
      <c:thickness val="0"/>
    </c:sideWall>
    <c:backWall>
      <c:thickness val="0"/>
    </c:backWall>
    <c:plotArea>
      <c:layout/>
      <c:bar3DChart>
        <c:barDir val="bar"/>
        <c:grouping val="stacked"/>
        <c:varyColors val="0"/>
        <c:ser>
          <c:idx val="0"/>
          <c:order val="0"/>
          <c:spPr>
            <a:solidFill>
              <a:srgbClr val="FFFF00"/>
            </a:solidFill>
          </c:spPr>
          <c:invertIfNegative val="0"/>
          <c:dLbls>
            <c:txPr>
              <a:bodyPr/>
              <a:lstStyle/>
              <a:p>
                <a:pPr>
                  <a:defRPr b="1"/>
                </a:pPr>
                <a:endParaRPr lang="ro-RO"/>
              </a:p>
            </c:txPr>
            <c:showLegendKey val="0"/>
            <c:showVal val="1"/>
            <c:showCatName val="0"/>
            <c:showSerName val="0"/>
            <c:showPercent val="0"/>
            <c:showBubbleSize val="0"/>
            <c:showLeaderLines val="0"/>
          </c:dLbls>
          <c:cat>
            <c:strRef>
              <c:f>'Categorii achizitii directe'!$A$36:$A$46</c:f>
              <c:strCache>
                <c:ptCount val="11"/>
                <c:pt idx="0">
                  <c:v>Consumabile (toner, papetarie)</c:v>
                </c:pt>
                <c:pt idx="1">
                  <c:v>Echipamente informatice si software </c:v>
                </c:pt>
                <c:pt idx="2">
                  <c:v>Echipamente (cumparare, reparare, intretinere, inspectii)</c:v>
                </c:pt>
                <c:pt idx="3">
                  <c:v>Mobilier</c:v>
                </c:pt>
                <c:pt idx="4">
                  <c:v>Catering (alimente, apa)</c:v>
                </c:pt>
                <c:pt idx="5">
                  <c:v>Materiale de constructii</c:v>
                </c:pt>
                <c:pt idx="6">
                  <c:v>Servicii de curatenie</c:v>
                </c:pt>
                <c:pt idx="7">
                  <c:v>Servicii de cadastru, evaluare, expertiza, audit, SSM, PSI</c:v>
                </c:pt>
                <c:pt idx="8">
                  <c:v>Inchirieri echipamente/utilaje</c:v>
                </c:pt>
                <c:pt idx="9">
                  <c:v>Piese de schimb si uleiuri</c:v>
                </c:pt>
                <c:pt idx="10">
                  <c:v>Servicii spatii verzi (intretinere, seminte)</c:v>
                </c:pt>
              </c:strCache>
            </c:strRef>
          </c:cat>
          <c:val>
            <c:numRef>
              <c:f>'Categorii achizitii directe'!$B$36:$B$46</c:f>
              <c:numCache>
                <c:formatCode>#,##0\ [$EUR]</c:formatCode>
                <c:ptCount val="11"/>
                <c:pt idx="0">
                  <c:v>256587.13</c:v>
                </c:pt>
                <c:pt idx="1">
                  <c:v>444161.39</c:v>
                </c:pt>
                <c:pt idx="2">
                  <c:v>247581.49</c:v>
                </c:pt>
                <c:pt idx="3">
                  <c:v>103637.18</c:v>
                </c:pt>
                <c:pt idx="4">
                  <c:v>136699.50999999998</c:v>
                </c:pt>
                <c:pt idx="5">
                  <c:v>180699.84</c:v>
                </c:pt>
                <c:pt idx="6">
                  <c:v>165500.59250000003</c:v>
                </c:pt>
                <c:pt idx="7">
                  <c:v>142380.23000000001</c:v>
                </c:pt>
                <c:pt idx="8">
                  <c:v>83114.34</c:v>
                </c:pt>
                <c:pt idx="9">
                  <c:v>100757.56</c:v>
                </c:pt>
                <c:pt idx="10">
                  <c:v>50679.64</c:v>
                </c:pt>
              </c:numCache>
            </c:numRef>
          </c:val>
        </c:ser>
        <c:dLbls>
          <c:showLegendKey val="0"/>
          <c:showVal val="0"/>
          <c:showCatName val="0"/>
          <c:showSerName val="0"/>
          <c:showPercent val="0"/>
          <c:showBubbleSize val="0"/>
        </c:dLbls>
        <c:gapWidth val="150"/>
        <c:shape val="cylinder"/>
        <c:axId val="126025216"/>
        <c:axId val="127116416"/>
        <c:axId val="0"/>
      </c:bar3DChart>
      <c:catAx>
        <c:axId val="126025216"/>
        <c:scaling>
          <c:orientation val="minMax"/>
        </c:scaling>
        <c:delete val="0"/>
        <c:axPos val="l"/>
        <c:majorTickMark val="out"/>
        <c:minorTickMark val="none"/>
        <c:tickLblPos val="nextTo"/>
        <c:crossAx val="127116416"/>
        <c:crosses val="autoZero"/>
        <c:auto val="1"/>
        <c:lblAlgn val="ctr"/>
        <c:lblOffset val="100"/>
        <c:noMultiLvlLbl val="0"/>
      </c:catAx>
      <c:valAx>
        <c:axId val="127116416"/>
        <c:scaling>
          <c:orientation val="minMax"/>
        </c:scaling>
        <c:delete val="1"/>
        <c:axPos val="b"/>
        <c:majorGridlines/>
        <c:numFmt formatCode="#,##0\ [$EUR]" sourceLinked="1"/>
        <c:majorTickMark val="out"/>
        <c:minorTickMark val="none"/>
        <c:tickLblPos val="nextTo"/>
        <c:crossAx val="12602521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Cheltuieli salariale (mil. euro)</a:t>
            </a:r>
          </a:p>
        </c:rich>
      </c:tx>
      <c:layout>
        <c:manualLayout>
          <c:xMode val="edge"/>
          <c:yMode val="edge"/>
          <c:x val="2.2597112860892388E-2"/>
          <c:y val="2.9121160076953239E-2"/>
        </c:manualLayout>
      </c:layout>
      <c:overlay val="1"/>
    </c:title>
    <c:autoTitleDeleted val="0"/>
    <c:view3D>
      <c:rotX val="30"/>
      <c:rotY val="0"/>
      <c:rAngAx val="0"/>
      <c:perspective val="30"/>
    </c:view3D>
    <c:floor>
      <c:thickness val="0"/>
    </c:floor>
    <c:sideWall>
      <c:thickness val="0"/>
    </c:sideWall>
    <c:backWall>
      <c:thickness val="0"/>
    </c:backWall>
    <c:plotArea>
      <c:layout/>
      <c:pie3DChart>
        <c:varyColors val="1"/>
        <c:ser>
          <c:idx val="0"/>
          <c:order val="0"/>
          <c:dLbls>
            <c:dLbl>
              <c:idx val="5"/>
              <c:layout>
                <c:manualLayout>
                  <c:x val="-5.5555555555556061E-3"/>
                  <c:y val="-1.9036852844456009E-2"/>
                </c:manualLayout>
              </c:layout>
              <c:dLblPos val="bestFit"/>
              <c:showLegendKey val="0"/>
              <c:showVal val="1"/>
              <c:showCatName val="0"/>
              <c:showSerName val="0"/>
              <c:showPercent val="0"/>
              <c:showBubbleSize val="0"/>
            </c:dLbl>
            <c:dLblPos val="inEnd"/>
            <c:showLegendKey val="0"/>
            <c:showVal val="1"/>
            <c:showCatName val="0"/>
            <c:showSerName val="0"/>
            <c:showPercent val="0"/>
            <c:showBubbleSize val="0"/>
            <c:showLeaderLines val="1"/>
          </c:dLbls>
          <c:cat>
            <c:strRef>
              <c:f>Salarii!$B$2:$G$2</c:f>
              <c:strCache>
                <c:ptCount val="6"/>
                <c:pt idx="0">
                  <c:v>Autoritati publice si actiuni externe (aparat propriu)</c:v>
                </c:pt>
                <c:pt idx="1">
                  <c:v>Invatamant (scoli, gradinite)</c:v>
                </c:pt>
                <c:pt idx="2">
                  <c:v>Cultura, recreere si religie (preoti, muzee, centre)</c:v>
                </c:pt>
                <c:pt idx="3">
                  <c:v>Asigurari si asistenta sociala (DGASPC)</c:v>
                </c:pt>
                <c:pt idx="4">
                  <c:v>Locuinte, servicii si dezvoltare publica</c:v>
                </c:pt>
                <c:pt idx="5">
                  <c:v>Transporturi</c:v>
                </c:pt>
              </c:strCache>
            </c:strRef>
          </c:cat>
          <c:val>
            <c:numRef>
              <c:f>Salarii!$B$12:$G$12</c:f>
              <c:numCache>
                <c:formatCode>0.0</c:formatCode>
                <c:ptCount val="6"/>
                <c:pt idx="0">
                  <c:v>4.1099469018584349</c:v>
                </c:pt>
                <c:pt idx="1">
                  <c:v>27.490318588849384</c:v>
                </c:pt>
                <c:pt idx="2">
                  <c:v>1.0599401520946767</c:v>
                </c:pt>
                <c:pt idx="3">
                  <c:v>9.3682221122260714</c:v>
                </c:pt>
                <c:pt idx="4">
                  <c:v>0.53548350807721712</c:v>
                </c:pt>
                <c:pt idx="5">
                  <c:v>0.1313976510822121</c:v>
                </c:pt>
              </c:numCache>
            </c:numRef>
          </c:val>
        </c:ser>
        <c:dLbls>
          <c:dLblPos val="inEnd"/>
          <c:showLegendKey val="0"/>
          <c:showVal val="1"/>
          <c:showCatName val="0"/>
          <c:showSerName val="0"/>
          <c:showPercent val="0"/>
          <c:showBubbleSize val="0"/>
          <c:showLeaderLines val="1"/>
        </c:dLbls>
      </c:pie3D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Altele (milioane Euro)</a:t>
            </a:r>
          </a:p>
        </c:rich>
      </c:tx>
      <c:layout/>
      <c:overlay val="1"/>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5.392746678968724E-2"/>
          <c:y val="0.10134677735418819"/>
          <c:w val="0.55436342095054358"/>
          <c:h val="0.84526003495998847"/>
        </c:manualLayout>
      </c:layout>
      <c:pie3DChart>
        <c:varyColors val="1"/>
        <c:ser>
          <c:idx val="0"/>
          <c:order val="0"/>
          <c:dPt>
            <c:idx val="1"/>
            <c:bubble3D val="0"/>
            <c:explosion val="20"/>
          </c:dPt>
          <c:dPt>
            <c:idx val="5"/>
            <c:bubble3D val="0"/>
            <c:explosion val="20"/>
          </c:dPt>
          <c:dPt>
            <c:idx val="6"/>
            <c:bubble3D val="0"/>
            <c:explosion val="15"/>
          </c:dPt>
          <c:dLbls>
            <c:dLbl>
              <c:idx val="3"/>
              <c:layout>
                <c:manualLayout>
                  <c:x val="-4.4631794527681311E-2"/>
                  <c:y val="-8.8207817577666325E-2"/>
                </c:manualLayout>
              </c:layout>
              <c:showLegendKey val="0"/>
              <c:showVal val="1"/>
              <c:showCatName val="0"/>
              <c:showSerName val="0"/>
              <c:showPercent val="0"/>
              <c:showBubbleSize val="0"/>
            </c:dLbl>
            <c:dLbl>
              <c:idx val="7"/>
              <c:layout>
                <c:manualLayout>
                  <c:x val="4.2994712212238433E-2"/>
                  <c:y val="2.3597433903056186E-2"/>
                </c:manualLayout>
              </c:layout>
              <c:showLegendKey val="0"/>
              <c:showVal val="1"/>
              <c:showCatName val="0"/>
              <c:showSerName val="0"/>
              <c:showPercent val="0"/>
              <c:showBubbleSize val="0"/>
            </c:dLbl>
            <c:dLbl>
              <c:idx val="8"/>
              <c:delete val="1"/>
            </c:dLbl>
            <c:dLbl>
              <c:idx val="9"/>
              <c:delete val="1"/>
            </c:dLbl>
            <c:dLbl>
              <c:idx val="11"/>
              <c:delete val="1"/>
            </c:dLbl>
            <c:dLbl>
              <c:idx val="12"/>
              <c:delete val="1"/>
            </c:dLbl>
            <c:showLegendKey val="0"/>
            <c:showVal val="1"/>
            <c:showCatName val="0"/>
            <c:showSerName val="0"/>
            <c:showPercent val="0"/>
            <c:showBubbleSize val="0"/>
            <c:showLeaderLines val="0"/>
          </c:dLbls>
          <c:cat>
            <c:strRef>
              <c:f>'Bunuri si servicii'!$F$7:$F$20</c:f>
              <c:strCache>
                <c:ptCount val="14"/>
                <c:pt idx="0">
                  <c:v>Alte obiecte de inventar</c:v>
                </c:pt>
                <c:pt idx="1">
                  <c:v>Apa, canal si salubritate</c:v>
                </c:pt>
                <c:pt idx="2">
                  <c:v>Carburanti si lubrifianti</c:v>
                </c:pt>
                <c:pt idx="3">
                  <c:v>Deplasari interne si strainatate</c:v>
                </c:pt>
                <c:pt idx="4">
                  <c:v>Furnituri de birou</c:v>
                </c:pt>
                <c:pt idx="5">
                  <c:v>Hrana pentru oameni</c:v>
                </c:pt>
                <c:pt idx="6">
                  <c:v>Incalzit, iluminat</c:v>
                </c:pt>
                <c:pt idx="7">
                  <c:v>Materiale pentru curatenie</c:v>
                </c:pt>
                <c:pt idx="8">
                  <c:v>Materiale sanitare</c:v>
                </c:pt>
                <c:pt idx="9">
                  <c:v>Piese de schimb</c:v>
                </c:pt>
                <c:pt idx="10">
                  <c:v>Posta, telecomunicatii, radio, tv, internet</c:v>
                </c:pt>
                <c:pt idx="11">
                  <c:v>Transport</c:v>
                </c:pt>
                <c:pt idx="12">
                  <c:v>Pregatire profesionala</c:v>
                </c:pt>
                <c:pt idx="13">
                  <c:v>Altele</c:v>
                </c:pt>
              </c:strCache>
            </c:strRef>
          </c:cat>
          <c:val>
            <c:numRef>
              <c:f>'Bunuri si servicii'!$H$7:$H$20</c:f>
              <c:numCache>
                <c:formatCode>0.0</c:formatCode>
                <c:ptCount val="14"/>
                <c:pt idx="0">
                  <c:v>0.71636142735004271</c:v>
                </c:pt>
                <c:pt idx="1">
                  <c:v>1.1527426540071093</c:v>
                </c:pt>
                <c:pt idx="2">
                  <c:v>0.69531341403050884</c:v>
                </c:pt>
                <c:pt idx="3">
                  <c:v>0.15484858029968945</c:v>
                </c:pt>
                <c:pt idx="4">
                  <c:v>0.3954551590694324</c:v>
                </c:pt>
                <c:pt idx="5">
                  <c:v>1.4003059892903746</c:v>
                </c:pt>
                <c:pt idx="6">
                  <c:v>2.0080412185573508</c:v>
                </c:pt>
                <c:pt idx="7">
                  <c:v>0.24709535166269181</c:v>
                </c:pt>
                <c:pt idx="8">
                  <c:v>9.2492012779552712E-2</c:v>
                </c:pt>
                <c:pt idx="9">
                  <c:v>0.10850020249291274</c:v>
                </c:pt>
                <c:pt idx="10">
                  <c:v>0.49003059892903744</c:v>
                </c:pt>
                <c:pt idx="11">
                  <c:v>6.6813661521846729E-2</c:v>
                </c:pt>
                <c:pt idx="12">
                  <c:v>6.1335103271385492E-2</c:v>
                </c:pt>
                <c:pt idx="13">
                  <c:v>0.1692323268685596</c:v>
                </c:pt>
              </c:numCache>
            </c:numRef>
          </c:val>
        </c:ser>
        <c:dLbls>
          <c:showLegendKey val="0"/>
          <c:showVal val="0"/>
          <c:showCatName val="0"/>
          <c:showSerName val="0"/>
          <c:showPercent val="0"/>
          <c:showBubbleSize val="0"/>
          <c:showLeaderLines val="0"/>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Bunuri </a:t>
            </a:r>
            <a:r>
              <a:rPr lang="ro-RO"/>
              <a:t>şi</a:t>
            </a:r>
            <a:r>
              <a:rPr lang="ro-RO" baseline="0"/>
              <a:t> servicii (milioane Euro)</a:t>
            </a:r>
            <a:endParaRPr lang="ro-RO"/>
          </a:p>
        </c:rich>
      </c:tx>
      <c:layout/>
      <c:overlay val="1"/>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2.0080593374104099E-2"/>
          <c:y val="0.10495039636718113"/>
          <c:w val="0.56668242742685326"/>
          <c:h val="0.84744704737327081"/>
        </c:manualLayout>
      </c:layout>
      <c:pie3DChart>
        <c:varyColors val="1"/>
        <c:ser>
          <c:idx val="0"/>
          <c:order val="0"/>
          <c:dLbls>
            <c:showLegendKey val="0"/>
            <c:showVal val="1"/>
            <c:showCatName val="0"/>
            <c:showSerName val="0"/>
            <c:showPercent val="0"/>
            <c:showBubbleSize val="0"/>
            <c:showLeaderLines val="1"/>
          </c:dLbls>
          <c:cat>
            <c:strRef>
              <c:f>'Bunuri si servicii'!$A$9:$A$13</c:f>
              <c:strCache>
                <c:ptCount val="5"/>
                <c:pt idx="0">
                  <c:v>Alte bunuri si servicii pentru întretinere si functionare</c:v>
                </c:pt>
                <c:pt idx="1">
                  <c:v>Alte cheltuieli cu bunuri si servicii</c:v>
                </c:pt>
                <c:pt idx="2">
                  <c:v>Reparatii curente</c:v>
                </c:pt>
                <c:pt idx="3">
                  <c:v>Materiale si prestari de servicii cu caracter functional</c:v>
                </c:pt>
                <c:pt idx="4">
                  <c:v>Altele</c:v>
                </c:pt>
              </c:strCache>
            </c:strRef>
          </c:cat>
          <c:val>
            <c:numRef>
              <c:f>'Bunuri si servicii'!$C$9:$C$13</c:f>
              <c:numCache>
                <c:formatCode>0.0</c:formatCode>
                <c:ptCount val="5"/>
                <c:pt idx="0">
                  <c:v>9.4309791657291999</c:v>
                </c:pt>
                <c:pt idx="1">
                  <c:v>2.3496647617333397</c:v>
                </c:pt>
                <c:pt idx="2">
                  <c:v>4.5941344552940642</c:v>
                </c:pt>
                <c:pt idx="3">
                  <c:v>21.422463213787516</c:v>
                </c:pt>
                <c:pt idx="4">
                  <c:v>7.7585677001304951</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60509503318444924"/>
          <c:y val="0.16651402296279913"/>
          <c:w val="0.3687277248824099"/>
          <c:h val="0.72996542102587592"/>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Obiective de investi</a:t>
            </a:r>
            <a:r>
              <a:rPr lang="ro-RO"/>
              <a:t>ţii</a:t>
            </a:r>
            <a:r>
              <a:rPr lang="ro-RO" baseline="0"/>
              <a:t> buget local 2014 (</a:t>
            </a:r>
            <a:r>
              <a:rPr lang="en-US" baseline="0"/>
              <a:t>31,1 </a:t>
            </a:r>
            <a:r>
              <a:rPr lang="ro-RO" baseline="0"/>
              <a:t>milioane euro)</a:t>
            </a:r>
            <a:endParaRPr lang="ro-RO"/>
          </a:p>
        </c:rich>
      </c:tx>
      <c:overlay val="0"/>
    </c:title>
    <c:autoTitleDeleted val="0"/>
    <c:plotArea>
      <c:layout/>
      <c:pieChart>
        <c:varyColors val="1"/>
        <c:ser>
          <c:idx val="0"/>
          <c:order val="0"/>
          <c:explosion val="25"/>
          <c:dLbls>
            <c:dLbl>
              <c:idx val="0"/>
              <c:layout>
                <c:manualLayout>
                  <c:x val="-2.7744696618805059E-2"/>
                  <c:y val="-2.4591180214308721E-2"/>
                </c:manualLayout>
              </c:layout>
              <c:showLegendKey val="0"/>
              <c:showVal val="1"/>
              <c:showCatName val="1"/>
              <c:showSerName val="0"/>
              <c:showPercent val="0"/>
              <c:showBubbleSize val="0"/>
            </c:dLbl>
            <c:dLbl>
              <c:idx val="1"/>
              <c:layout>
                <c:manualLayout>
                  <c:x val="-2.490955689362365E-2"/>
                  <c:y val="-6.727720180216985E-3"/>
                </c:manualLayout>
              </c:layout>
              <c:showLegendKey val="0"/>
              <c:showVal val="1"/>
              <c:showCatName val="1"/>
              <c:showSerName val="0"/>
              <c:showPercent val="0"/>
              <c:showBubbleSize val="0"/>
            </c:dLbl>
            <c:dLbl>
              <c:idx val="2"/>
              <c:layout>
                <c:manualLayout>
                  <c:x val="-6.3972456384128448E-2"/>
                  <c:y val="-7.4968981163917717E-2"/>
                </c:manualLayout>
              </c:layout>
              <c:showLegendKey val="0"/>
              <c:showVal val="1"/>
              <c:showCatName val="1"/>
              <c:showSerName val="0"/>
              <c:showPercent val="0"/>
              <c:showBubbleSize val="0"/>
            </c:dLbl>
            <c:dLbl>
              <c:idx val="3"/>
              <c:layout>
                <c:manualLayout>
                  <c:x val="-0.18278746333178947"/>
                  <c:y val="6.8815521995053044E-2"/>
                </c:manualLayout>
              </c:layout>
              <c:showLegendKey val="0"/>
              <c:showVal val="1"/>
              <c:showCatName val="1"/>
              <c:showSerName val="0"/>
              <c:showPercent val="0"/>
              <c:showBubbleSize val="0"/>
            </c:dLbl>
            <c:dLbl>
              <c:idx val="4"/>
              <c:delete val="1"/>
            </c:dLbl>
            <c:dLbl>
              <c:idx val="5"/>
              <c:layout>
                <c:manualLayout>
                  <c:x val="0.11654136174154701"/>
                  <c:y val="-0.21416760250933686"/>
                </c:manualLayout>
              </c:layout>
              <c:showLegendKey val="0"/>
              <c:showVal val="1"/>
              <c:showCatName val="1"/>
              <c:showSerName val="0"/>
              <c:showPercent val="0"/>
              <c:showBubbleSize val="0"/>
            </c:dLbl>
            <c:dLbl>
              <c:idx val="6"/>
              <c:delete val="1"/>
            </c:dLbl>
            <c:dLbl>
              <c:idx val="7"/>
              <c:delete val="1"/>
            </c:dLbl>
            <c:dLbl>
              <c:idx val="8"/>
              <c:delete val="1"/>
            </c:dLbl>
            <c:dLbl>
              <c:idx val="10"/>
              <c:layout>
                <c:manualLayout>
                  <c:x val="4.3943801142504171E-3"/>
                  <c:y val="-4.4307118142741048E-2"/>
                </c:manualLayout>
              </c:layout>
              <c:showLegendKey val="0"/>
              <c:showVal val="1"/>
              <c:showCatName val="1"/>
              <c:showSerName val="0"/>
              <c:showPercent val="0"/>
              <c:showBubbleSize val="0"/>
            </c:dLbl>
            <c:dLbl>
              <c:idx val="11"/>
              <c:layout>
                <c:manualLayout>
                  <c:x val="9.2161185734136036E-3"/>
                  <c:y val="-2.5900616630377675E-2"/>
                </c:manualLayout>
              </c:layout>
              <c:showLegendKey val="0"/>
              <c:showVal val="1"/>
              <c:showCatName val="1"/>
              <c:showSerName val="0"/>
              <c:showPercent val="0"/>
              <c:showBubbleSize val="0"/>
            </c:dLbl>
            <c:showLegendKey val="0"/>
            <c:showVal val="1"/>
            <c:showCatName val="1"/>
            <c:showSerName val="0"/>
            <c:showPercent val="0"/>
            <c:showBubbleSize val="0"/>
            <c:showLeaderLines val="1"/>
          </c:dLbls>
          <c:cat>
            <c:strRef>
              <c:f>'Lista obiective investitii 14'!$T$6:$T$17</c:f>
              <c:strCache>
                <c:ptCount val="12"/>
                <c:pt idx="0">
                  <c:v>Reabilitare strazi</c:v>
                </c:pt>
                <c:pt idx="1">
                  <c:v>Constructii gradinite si scoli</c:v>
                </c:pt>
                <c:pt idx="2">
                  <c:v>Studii/proiecte tehnice, consultanta si asistenta tehnica</c:v>
                </c:pt>
                <c:pt idx="3">
                  <c:v>Dotari/obiecte de inventar</c:v>
                </c:pt>
                <c:pt idx="4">
                  <c:v>Constructii parcari</c:v>
                </c:pt>
                <c:pt idx="5">
                  <c:v>Reabiltare termica blocuri</c:v>
                </c:pt>
                <c:pt idx="6">
                  <c:v>Alte lucrari de constructii</c:v>
                </c:pt>
                <c:pt idx="7">
                  <c:v>Lucrari canalizare</c:v>
                </c:pt>
                <c:pt idx="8">
                  <c:v>Lucrari iluminat public</c:v>
                </c:pt>
                <c:pt idx="9">
                  <c:v>Amenajare spatii verzi</c:v>
                </c:pt>
                <c:pt idx="10">
                  <c:v>Cumparare cladiri</c:v>
                </c:pt>
                <c:pt idx="11">
                  <c:v>Constructii centre sociale</c:v>
                </c:pt>
              </c:strCache>
            </c:strRef>
          </c:cat>
          <c:val>
            <c:numRef>
              <c:f>'Lista obiective investitii 14'!$U$6:$U$17</c:f>
              <c:numCache>
                <c:formatCode>0.00</c:formatCode>
                <c:ptCount val="12"/>
                <c:pt idx="0">
                  <c:v>1.7367142150024748</c:v>
                </c:pt>
                <c:pt idx="1">
                  <c:v>1.6957656482023129</c:v>
                </c:pt>
                <c:pt idx="2">
                  <c:v>3.9182378616748412</c:v>
                </c:pt>
                <c:pt idx="3">
                  <c:v>1.1209107681231156</c:v>
                </c:pt>
                <c:pt idx="4">
                  <c:v>6.7497637582684608E-2</c:v>
                </c:pt>
                <c:pt idx="5">
                  <c:v>16.562120325788598</c:v>
                </c:pt>
                <c:pt idx="6">
                  <c:v>0.65967691130810413</c:v>
                </c:pt>
                <c:pt idx="7">
                  <c:v>0.80074697385591498</c:v>
                </c:pt>
                <c:pt idx="8">
                  <c:v>4.4998425055123067E-2</c:v>
                </c:pt>
                <c:pt idx="9">
                  <c:v>0.68352607658731934</c:v>
                </c:pt>
                <c:pt idx="10">
                  <c:v>1.7866624668136615</c:v>
                </c:pt>
                <c:pt idx="11">
                  <c:v>2.0386536471223504</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Achizitii publice (euro)</a:t>
            </a:r>
          </a:p>
        </c:rich>
      </c:tx>
      <c:overlay val="0"/>
    </c:title>
    <c:autoTitleDeleted val="0"/>
    <c:plotArea>
      <c:layout/>
      <c:pieChart>
        <c:varyColors val="1"/>
        <c:ser>
          <c:idx val="0"/>
          <c:order val="0"/>
          <c:tx>
            <c:strRef>
              <c:f>'Grafice achizitii publice'!$B$1</c:f>
              <c:strCache>
                <c:ptCount val="1"/>
                <c:pt idx="0">
                  <c:v>Euro</c:v>
                </c:pt>
              </c:strCache>
            </c:strRef>
          </c:tx>
          <c:dLbls>
            <c:dLbl>
              <c:idx val="0"/>
              <c:layout>
                <c:manualLayout>
                  <c:x val="-3.7473237193665451E-2"/>
                  <c:y val="0.12700594630572282"/>
                </c:manualLayout>
              </c:layout>
              <c:dLblPos val="bestFit"/>
              <c:showLegendKey val="0"/>
              <c:showVal val="1"/>
              <c:showCatName val="0"/>
              <c:showSerName val="0"/>
              <c:showPercent val="1"/>
              <c:showBubbleSize val="0"/>
            </c:dLbl>
            <c:dLbl>
              <c:idx val="1"/>
              <c:delete val="1"/>
            </c:dLbl>
            <c:dLbl>
              <c:idx val="2"/>
              <c:layout>
                <c:manualLayout>
                  <c:x val="-8.5462148692087653E-2"/>
                  <c:y val="0.12882545042447943"/>
                </c:manualLayout>
              </c:layout>
              <c:dLblPos val="bestFit"/>
              <c:showLegendKey val="0"/>
              <c:showVal val="1"/>
              <c:showCatName val="0"/>
              <c:showSerName val="0"/>
              <c:showPercent val="1"/>
              <c:showBubbleSize val="0"/>
            </c:dLbl>
            <c:dLbl>
              <c:idx val="3"/>
              <c:delete val="1"/>
            </c:dLbl>
            <c:dLbl>
              <c:idx val="4"/>
              <c:delete val="1"/>
            </c:dLbl>
            <c:dLbl>
              <c:idx val="5"/>
              <c:layout>
                <c:manualLayout>
                  <c:x val="7.1511987967796162E-2"/>
                  <c:y val="-0.27647157256107341"/>
                </c:manualLayout>
              </c:layout>
              <c:dLblPos val="bestFit"/>
              <c:showLegendKey val="0"/>
              <c:showVal val="1"/>
              <c:showCatName val="0"/>
              <c:showSerName val="0"/>
              <c:showPercent val="1"/>
              <c:showBubbleSize val="0"/>
            </c:dLbl>
            <c:dLbl>
              <c:idx val="6"/>
              <c:layout>
                <c:manualLayout>
                  <c:x val="3.3339703323601373E-2"/>
                  <c:y val="8.2719725569972744E-2"/>
                </c:manualLayout>
              </c:layout>
              <c:dLblPos val="bestFit"/>
              <c:showLegendKey val="0"/>
              <c:showVal val="1"/>
              <c:showCatName val="0"/>
              <c:showSerName val="0"/>
              <c:showPercent val="1"/>
              <c:showBubbleSize val="0"/>
            </c:dLbl>
            <c:dLblPos val="inEnd"/>
            <c:showLegendKey val="0"/>
            <c:showVal val="1"/>
            <c:showCatName val="0"/>
            <c:showSerName val="0"/>
            <c:showPercent val="1"/>
            <c:showBubbleSize val="0"/>
            <c:showLeaderLines val="1"/>
          </c:dLbls>
          <c:cat>
            <c:strRef>
              <c:f>'Grafice achizitii publice'!$A$2:$A$8</c:f>
              <c:strCache>
                <c:ptCount val="7"/>
                <c:pt idx="0">
                  <c:v>DIRECTIA GENERALA DE ASISTENTA SOCIALA SI PROTECTIA COPILULUI SECTOR 6</c:v>
                </c:pt>
                <c:pt idx="1">
                  <c:v>DIRECTIA DE IMPOZITE SI TAXE LOCALE SECTOR 6</c:v>
                </c:pt>
                <c:pt idx="2">
                  <c:v>ADMINISTRATIA DOMENIULUI PUBLIC SI DEZVOLTARE URBANA SECTOR 6</c:v>
                </c:pt>
                <c:pt idx="3">
                  <c:v>ADMINISTRATIA PIETELOR SECTOR 6</c:v>
                </c:pt>
                <c:pt idx="4">
                  <c:v>DIRECTIA GENERALA DE POLITIE LOCALA SECTOR 6</c:v>
                </c:pt>
                <c:pt idx="5">
                  <c:v>SECTORUL 6 AL MUNICIPIULUI BUCURESTI</c:v>
                </c:pt>
                <c:pt idx="6">
                  <c:v>Directia de administrare a Fondului Locativ Sector 6</c:v>
                </c:pt>
              </c:strCache>
            </c:strRef>
          </c:cat>
          <c:val>
            <c:numRef>
              <c:f>'Grafice achizitii publice'!$B$2:$B$8</c:f>
              <c:numCache>
                <c:formatCode>0.0</c:formatCode>
                <c:ptCount val="7"/>
                <c:pt idx="0">
                  <c:v>2423120.9107681229</c:v>
                </c:pt>
                <c:pt idx="1">
                  <c:v>17999.370022049228</c:v>
                </c:pt>
                <c:pt idx="2">
                  <c:v>2502450.155244566</c:v>
                </c:pt>
                <c:pt idx="3">
                  <c:v>98317.790127345535</c:v>
                </c:pt>
                <c:pt idx="4">
                  <c:v>53840.615578454752</c:v>
                </c:pt>
                <c:pt idx="5">
                  <c:v>30770829.010484632</c:v>
                </c:pt>
                <c:pt idx="6">
                  <c:v>2446858.9546865858</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Top 10 firme contracte cu Primaria Sector 6</a:t>
            </a:r>
          </a:p>
          <a:p>
            <a:pPr>
              <a:defRPr/>
            </a:pPr>
            <a:r>
              <a:rPr lang="en-US"/>
              <a:t>(achizitii</a:t>
            </a:r>
            <a:r>
              <a:rPr lang="en-US" baseline="0"/>
              <a:t> publice</a:t>
            </a:r>
            <a:r>
              <a:rPr lang="en-US"/>
              <a:t>)</a:t>
            </a:r>
            <a:endParaRPr lang="ro-RO"/>
          </a:p>
        </c:rich>
      </c:tx>
      <c:layout>
        <c:manualLayout>
          <c:xMode val="edge"/>
          <c:yMode val="edge"/>
          <c:x val="3.1936097092350367E-2"/>
          <c:y val="8.3526682134570762E-2"/>
        </c:manualLayout>
      </c:layout>
      <c:overlay val="1"/>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1.8752932914409548E-2"/>
          <c:y val="0.13611755607115236"/>
          <c:w val="0.60130319594275128"/>
          <c:h val="0.86388244392884761"/>
        </c:manualLayout>
      </c:layout>
      <c:pie3DChart>
        <c:varyColors val="1"/>
        <c:ser>
          <c:idx val="0"/>
          <c:order val="0"/>
          <c:dLbls>
            <c:dLblPos val="inEnd"/>
            <c:showLegendKey val="0"/>
            <c:showVal val="0"/>
            <c:showCatName val="0"/>
            <c:showSerName val="0"/>
            <c:showPercent val="1"/>
            <c:showBubbleSize val="0"/>
            <c:showLeaderLines val="1"/>
          </c:dLbls>
          <c:cat>
            <c:strRef>
              <c:f>'Grafice achizitii publice'!$D$2:$D$12</c:f>
              <c:strCache>
                <c:ptCount val="11"/>
                <c:pt idx="0">
                  <c:v>ING Bank NV Amsterdam Sucursala Bucuresti</c:v>
                </c:pt>
                <c:pt idx="1">
                  <c:v>CONSTRUCTII ERBASU S.A.</c:v>
                </c:pt>
                <c:pt idx="2">
                  <c:v>Contract cadru - grup de firme</c:v>
                </c:pt>
                <c:pt idx="3">
                  <c:v>TETTAS S.R.L.</c:v>
                </c:pt>
                <c:pt idx="4">
                  <c:v>DRAGON OIL STAR S.R.L.</c:v>
                </c:pt>
                <c:pt idx="5">
                  <c:v>TUD Business Consulting SRL</c:v>
                </c:pt>
                <c:pt idx="6">
                  <c:v>Exclusive Clean International SRL</c:v>
                </c:pt>
                <c:pt idx="7">
                  <c:v>UTI GRUP SA</c:v>
                </c:pt>
                <c:pt idx="8">
                  <c:v>GIDA PROD SERV SRL</c:v>
                </c:pt>
                <c:pt idx="9">
                  <c:v>LOIAL OFFICE S.R.L.</c:v>
                </c:pt>
                <c:pt idx="10">
                  <c:v>Altele</c:v>
                </c:pt>
              </c:strCache>
            </c:strRef>
          </c:cat>
          <c:val>
            <c:numRef>
              <c:f>'Grafice achizitii publice'!$E$2:$E$12</c:f>
              <c:numCache>
                <c:formatCode>0.00</c:formatCode>
                <c:ptCount val="11"/>
                <c:pt idx="0">
                  <c:v>17.275712550060746</c:v>
                </c:pt>
                <c:pt idx="1">
                  <c:v>9.4493461008864674</c:v>
                </c:pt>
                <c:pt idx="2">
                  <c:v>2.1700431602393917</c:v>
                </c:pt>
                <c:pt idx="3">
                  <c:v>1.9780076857309994</c:v>
                </c:pt>
                <c:pt idx="4">
                  <c:v>1.4657112001079962</c:v>
                </c:pt>
                <c:pt idx="5">
                  <c:v>1.0032961346352878</c:v>
                </c:pt>
                <c:pt idx="6">
                  <c:v>0.63882710255141062</c:v>
                </c:pt>
                <c:pt idx="7">
                  <c:v>0.60465508707195237</c:v>
                </c:pt>
                <c:pt idx="8">
                  <c:v>0.59840705575304853</c:v>
                </c:pt>
                <c:pt idx="9">
                  <c:v>0.5105474058407955</c:v>
                </c:pt>
                <c:pt idx="10">
                  <c:v>2.6188633240336583</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69973040074869974"/>
          <c:y val="7.3136391593742203E-2"/>
          <c:w val="0.24679804745053138"/>
          <c:h val="0.87887388786378506"/>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Categorii de achizitii</a:t>
            </a:r>
            <a:r>
              <a:rPr lang="en-US" baseline="0"/>
              <a:t> (milioane euro)</a:t>
            </a:r>
            <a:endParaRPr lang="en-US"/>
          </a:p>
        </c:rich>
      </c:tx>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tx>
            <c:strRef>
              <c:f>'Grafice achizitii publice'!$B$57</c:f>
              <c:strCache>
                <c:ptCount val="1"/>
                <c:pt idx="0">
                  <c:v>Milioane Euro</c:v>
                </c:pt>
              </c:strCache>
            </c:strRef>
          </c:tx>
          <c:dLbls>
            <c:dLbl>
              <c:idx val="4"/>
              <c:layout>
                <c:manualLayout>
                  <c:x val="-1.9786904032590376E-2"/>
                  <c:y val="-1.1076815685930332E-2"/>
                </c:manualLayout>
              </c:layout>
              <c:dLblPos val="bestFit"/>
              <c:showLegendKey val="0"/>
              <c:showVal val="1"/>
              <c:showCatName val="0"/>
              <c:showSerName val="0"/>
              <c:showPercent val="1"/>
              <c:showBubbleSize val="0"/>
            </c:dLbl>
            <c:dLbl>
              <c:idx val="5"/>
              <c:layout>
                <c:manualLayout>
                  <c:x val="-3.1524085234883752E-2"/>
                  <c:y val="-4.9378013429133755E-2"/>
                </c:manualLayout>
              </c:layout>
              <c:dLblPos val="bestFit"/>
              <c:showLegendKey val="0"/>
              <c:showVal val="1"/>
              <c:showCatName val="0"/>
              <c:showSerName val="0"/>
              <c:showPercent val="1"/>
              <c:showBubbleSize val="0"/>
            </c:dLbl>
            <c:dLbl>
              <c:idx val="6"/>
              <c:layout>
                <c:manualLayout>
                  <c:x val="1.6293873890522018E-2"/>
                  <c:y val="-5.5572365926800552E-2"/>
                </c:manualLayout>
              </c:layout>
              <c:dLblPos val="bestFit"/>
              <c:showLegendKey val="0"/>
              <c:showVal val="1"/>
              <c:showCatName val="0"/>
              <c:showSerName val="0"/>
              <c:showPercent val="1"/>
              <c:showBubbleSize val="0"/>
            </c:dLbl>
            <c:dLbl>
              <c:idx val="7"/>
              <c:delete val="1"/>
            </c:dLbl>
            <c:dLbl>
              <c:idx val="8"/>
              <c:delete val="1"/>
            </c:dLbl>
            <c:dLblPos val="inEnd"/>
            <c:showLegendKey val="0"/>
            <c:showVal val="1"/>
            <c:showCatName val="0"/>
            <c:showSerName val="0"/>
            <c:showPercent val="1"/>
            <c:showBubbleSize val="0"/>
            <c:showLeaderLines val="1"/>
          </c:dLbls>
          <c:cat>
            <c:strRef>
              <c:f>'Grafice achizitii publice'!$A$58:$A$66</c:f>
              <c:strCache>
                <c:ptCount val="9"/>
                <c:pt idx="0">
                  <c:v>Credite si consultanta financiara</c:v>
                </c:pt>
                <c:pt idx="1">
                  <c:v>Constructii (parcuri, trotuoare, parcari, acoperisuri, fatade)</c:v>
                </c:pt>
                <c:pt idx="2">
                  <c:v>Produse alimentare DGASPC (fructe, legume, carne, branzeturi)</c:v>
                </c:pt>
                <c:pt idx="3">
                  <c:v>Motorina</c:v>
                </c:pt>
                <c:pt idx="4">
                  <c:v>Servicii curatenie sedii</c:v>
                </c:pt>
                <c:pt idx="5">
                  <c:v>Deszapezire</c:v>
                </c:pt>
                <c:pt idx="6">
                  <c:v>Intretinere parcari Smart Parking</c:v>
                </c:pt>
                <c:pt idx="7">
                  <c:v>Bitum rutier</c:v>
                </c:pt>
                <c:pt idx="8">
                  <c:v>Altele</c:v>
                </c:pt>
              </c:strCache>
            </c:strRef>
          </c:cat>
          <c:val>
            <c:numRef>
              <c:f>'Grafice achizitii publice'!$B$58:$B$66</c:f>
              <c:numCache>
                <c:formatCode>0.00</c:formatCode>
                <c:ptCount val="9"/>
                <c:pt idx="0">
                  <c:v>18.279008684696034</c:v>
                </c:pt>
                <c:pt idx="1">
                  <c:v>14.336470015299462</c:v>
                </c:pt>
                <c:pt idx="2">
                  <c:v>1.7710219142330019</c:v>
                </c:pt>
                <c:pt idx="3">
                  <c:v>0.95914143004994812</c:v>
                </c:pt>
                <c:pt idx="4">
                  <c:v>0.80884098681546157</c:v>
                </c:pt>
                <c:pt idx="5">
                  <c:v>0.64914278000269987</c:v>
                </c:pt>
                <c:pt idx="6">
                  <c:v>0.41105002924897627</c:v>
                </c:pt>
                <c:pt idx="7">
                  <c:v>0.38473653422130227</c:v>
                </c:pt>
                <c:pt idx="8">
                  <c:v>0.71400443234486799</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67336725171755885"/>
          <c:y val="0.12356966560854876"/>
          <c:w val="0.31551005224601825"/>
          <c:h val="0.85322504846234415"/>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Proceduri de achizitii (m</a:t>
            </a:r>
            <a:r>
              <a:rPr lang="ro-RO"/>
              <a:t>ilioane Euro</a:t>
            </a:r>
            <a:r>
              <a:rPr lang="en-US"/>
              <a:t>)</a:t>
            </a:r>
            <a:endParaRPr lang="ro-RO"/>
          </a:p>
        </c:rich>
      </c:tx>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tx>
            <c:strRef>
              <c:f>'Grafice achizitii publice'!$B$70</c:f>
              <c:strCache>
                <c:ptCount val="1"/>
                <c:pt idx="0">
                  <c:v>Milioane Euro</c:v>
                </c:pt>
              </c:strCache>
            </c:strRef>
          </c:tx>
          <c:dLbls>
            <c:dLblPos val="inEnd"/>
            <c:showLegendKey val="0"/>
            <c:showVal val="1"/>
            <c:showCatName val="0"/>
            <c:showSerName val="0"/>
            <c:showPercent val="1"/>
            <c:showBubbleSize val="0"/>
            <c:showLeaderLines val="1"/>
          </c:dLbls>
          <c:cat>
            <c:strRef>
              <c:f>'Grafice achizitii publice'!$A$71:$A$74</c:f>
              <c:strCache>
                <c:ptCount val="4"/>
                <c:pt idx="0">
                  <c:v>Licitatie deschisa</c:v>
                </c:pt>
                <c:pt idx="1">
                  <c:v>Licitatie restransa</c:v>
                </c:pt>
                <c:pt idx="2">
                  <c:v>Negociere</c:v>
                </c:pt>
                <c:pt idx="3">
                  <c:v>Cerere de oferta</c:v>
                </c:pt>
              </c:strCache>
            </c:strRef>
          </c:cat>
          <c:val>
            <c:numRef>
              <c:f>'Grafice achizitii publice'!$B$71:$B$74</c:f>
              <c:numCache>
                <c:formatCode>0.00</c:formatCode>
                <c:ptCount val="4"/>
                <c:pt idx="0">
                  <c:v>13.479716939657113</c:v>
                </c:pt>
                <c:pt idx="1">
                  <c:v>0.87891030913918</c:v>
                </c:pt>
                <c:pt idx="2">
                  <c:v>20.37339512217072</c:v>
                </c:pt>
                <c:pt idx="3">
                  <c:v>3.581394435944742</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10</xdr:col>
      <xdr:colOff>409574</xdr:colOff>
      <xdr:row>19</xdr:row>
      <xdr:rowOff>142876</xdr:rowOff>
    </xdr:from>
    <xdr:to>
      <xdr:col>18</xdr:col>
      <xdr:colOff>342899</xdr:colOff>
      <xdr:row>35</xdr:row>
      <xdr:rowOff>104776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1619249</xdr:colOff>
      <xdr:row>17</xdr:row>
      <xdr:rowOff>138111</xdr:rowOff>
    </xdr:from>
    <xdr:to>
      <xdr:col>4</xdr:col>
      <xdr:colOff>1990724</xdr:colOff>
      <xdr:row>34</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133349</xdr:colOff>
      <xdr:row>1</xdr:row>
      <xdr:rowOff>57151</xdr:rowOff>
    </xdr:from>
    <xdr:to>
      <xdr:col>20</xdr:col>
      <xdr:colOff>581024</xdr:colOff>
      <xdr:row>17</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276226</xdr:colOff>
      <xdr:row>19</xdr:row>
      <xdr:rowOff>14285</xdr:rowOff>
    </xdr:from>
    <xdr:to>
      <xdr:col>18</xdr:col>
      <xdr:colOff>28575</xdr:colOff>
      <xdr:row>29</xdr:row>
      <xdr:rowOff>504824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18</xdr:col>
      <xdr:colOff>76200</xdr:colOff>
      <xdr:row>19</xdr:row>
      <xdr:rowOff>481010</xdr:rowOff>
    </xdr:from>
    <xdr:to>
      <xdr:col>29</xdr:col>
      <xdr:colOff>114300</xdr:colOff>
      <xdr:row>40</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18</xdr:col>
      <xdr:colOff>38100</xdr:colOff>
      <xdr:row>0</xdr:row>
      <xdr:rowOff>109537</xdr:rowOff>
    </xdr:from>
    <xdr:to>
      <xdr:col>34</xdr:col>
      <xdr:colOff>228600</xdr:colOff>
      <xdr:row>20</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57151</xdr:colOff>
      <xdr:row>0</xdr:row>
      <xdr:rowOff>152400</xdr:rowOff>
    </xdr:from>
    <xdr:to>
      <xdr:col>16</xdr:col>
      <xdr:colOff>123825</xdr:colOff>
      <xdr:row>21</xdr:row>
      <xdr:rowOff>66675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514349</xdr:colOff>
      <xdr:row>39</xdr:row>
      <xdr:rowOff>61912</xdr:rowOff>
    </xdr:from>
    <xdr:to>
      <xdr:col>20</xdr:col>
      <xdr:colOff>504825</xdr:colOff>
      <xdr:row>57</xdr:row>
      <xdr:rowOff>171450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533400</xdr:colOff>
      <xdr:row>61</xdr:row>
      <xdr:rowOff>42862</xdr:rowOff>
    </xdr:from>
    <xdr:to>
      <xdr:col>16</xdr:col>
      <xdr:colOff>323850</xdr:colOff>
      <xdr:row>75</xdr:row>
      <xdr:rowOff>119062</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38100</xdr:colOff>
      <xdr:row>17</xdr:row>
      <xdr:rowOff>90488</xdr:rowOff>
    </xdr:from>
    <xdr:to>
      <xdr:col>13</xdr:col>
      <xdr:colOff>28575</xdr:colOff>
      <xdr:row>39</xdr:row>
      <xdr:rowOff>28576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581026</xdr:colOff>
      <xdr:row>16</xdr:row>
      <xdr:rowOff>76200</xdr:rowOff>
    </xdr:from>
    <xdr:to>
      <xdr:col>17</xdr:col>
      <xdr:colOff>219076</xdr:colOff>
      <xdr:row>41</xdr:row>
      <xdr:rowOff>66675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352424</xdr:colOff>
      <xdr:row>43</xdr:row>
      <xdr:rowOff>76200</xdr:rowOff>
    </xdr:from>
    <xdr:to>
      <xdr:col>13</xdr:col>
      <xdr:colOff>123825</xdr:colOff>
      <xdr:row>72</xdr:row>
      <xdr:rowOff>85726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209550</xdr:colOff>
      <xdr:row>31</xdr:row>
      <xdr:rowOff>180976</xdr:rowOff>
    </xdr:from>
    <xdr:to>
      <xdr:col>20</xdr:col>
      <xdr:colOff>504826</xdr:colOff>
      <xdr:row>57</xdr:row>
      <xdr:rowOff>114300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6"/>
  <sheetViews>
    <sheetView tabSelected="1" workbookViewId="0">
      <selection activeCell="R36" sqref="R36"/>
    </sheetView>
  </sheetViews>
  <sheetFormatPr defaultRowHeight="15" x14ac:dyDescent="0.25"/>
  <cols>
    <col min="2" max="2" width="16" bestFit="1" customWidth="1"/>
    <col min="3" max="4" width="13.28515625" bestFit="1" customWidth="1"/>
    <col min="5" max="5" width="15.7109375" bestFit="1" customWidth="1"/>
  </cols>
  <sheetData>
    <row r="2" spans="2:5" x14ac:dyDescent="0.25">
      <c r="C2" s="27" t="s">
        <v>153</v>
      </c>
      <c r="D2" s="27" t="s">
        <v>154</v>
      </c>
      <c r="E2" s="28" t="s">
        <v>155</v>
      </c>
    </row>
    <row r="3" spans="2:5" x14ac:dyDescent="0.25">
      <c r="B3" t="s">
        <v>158</v>
      </c>
      <c r="C3" s="15">
        <f>+Venituri!J3</f>
        <v>978052</v>
      </c>
      <c r="D3" s="15">
        <f>+Venituri!K3</f>
        <v>889854</v>
      </c>
      <c r="E3" s="15">
        <f>+Venituri!L3</f>
        <v>721848.87000000011</v>
      </c>
    </row>
    <row r="4" spans="2:5" x14ac:dyDescent="0.25">
      <c r="B4" t="s">
        <v>159</v>
      </c>
      <c r="C4" s="15">
        <f>+Cheltuieli!G3</f>
        <v>997603</v>
      </c>
      <c r="D4" s="15">
        <f>+Cheltuieli!H3</f>
        <v>909400</v>
      </c>
      <c r="E4" s="15">
        <f>+Cheltuieli!I3</f>
        <v>732975.85999999952</v>
      </c>
    </row>
    <row r="5" spans="2:5" ht="15.75" thickBot="1" x14ac:dyDescent="0.3">
      <c r="B5" s="17" t="s">
        <v>161</v>
      </c>
      <c r="C5" s="29">
        <f>+C3-C4</f>
        <v>-19551</v>
      </c>
      <c r="D5" s="29">
        <f t="shared" ref="D5:E5" si="0">+D3-D4</f>
        <v>-19546</v>
      </c>
      <c r="E5" s="29">
        <f t="shared" si="0"/>
        <v>-11126.989999999409</v>
      </c>
    </row>
    <row r="6" spans="2:5" ht="15.75" thickTop="1" x14ac:dyDescent="0.25"/>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D25" sqref="D25"/>
    </sheetView>
  </sheetViews>
  <sheetFormatPr defaultRowHeight="15" x14ac:dyDescent="0.25"/>
  <cols>
    <col min="1" max="1" width="53.5703125" bestFit="1" customWidth="1"/>
    <col min="2" max="2" width="14.140625" bestFit="1" customWidth="1"/>
    <col min="3" max="3" width="13.42578125" bestFit="1" customWidth="1"/>
    <col min="4" max="4" width="23.5703125" bestFit="1" customWidth="1"/>
    <col min="5" max="5" width="16.85546875" bestFit="1" customWidth="1"/>
    <col min="6" max="6" width="14.42578125" bestFit="1" customWidth="1"/>
  </cols>
  <sheetData>
    <row r="1" spans="1:6" x14ac:dyDescent="0.25">
      <c r="A1" s="34" t="s">
        <v>264</v>
      </c>
      <c r="B1" s="34" t="s">
        <v>265</v>
      </c>
      <c r="C1" s="34" t="s">
        <v>260</v>
      </c>
      <c r="D1" s="34" t="s">
        <v>245</v>
      </c>
      <c r="E1" s="34" t="s">
        <v>263</v>
      </c>
      <c r="F1" s="34" t="s">
        <v>159</v>
      </c>
    </row>
    <row r="2" spans="1:6" x14ac:dyDescent="0.25">
      <c r="A2" t="s">
        <v>241</v>
      </c>
      <c r="B2">
        <v>28876.720000000001</v>
      </c>
      <c r="C2" s="32">
        <f>(B2*1000/D2)/1000000</f>
        <v>6.4970346037888671</v>
      </c>
      <c r="D2">
        <v>4.4446000000000003</v>
      </c>
      <c r="E2" s="32">
        <f>B2*100/F2</f>
        <v>3.9396549839990662</v>
      </c>
      <c r="F2">
        <v>732975.85999999952</v>
      </c>
    </row>
    <row r="3" spans="1:6" x14ac:dyDescent="0.25">
      <c r="A3" t="s">
        <v>242</v>
      </c>
      <c r="B3">
        <v>25339.77</v>
      </c>
      <c r="C3" s="32">
        <f>(B3*1000/D3)/1000000</f>
        <v>5.7012487062952788</v>
      </c>
      <c r="D3">
        <v>4.4446000000000003</v>
      </c>
      <c r="E3" s="32">
        <f>B3*100/F3</f>
        <v>3.4571083964484202</v>
      </c>
      <c r="F3">
        <v>732975.85999999952</v>
      </c>
    </row>
    <row r="4" spans="1:6" x14ac:dyDescent="0.25">
      <c r="A4" t="s">
        <v>266</v>
      </c>
      <c r="B4">
        <v>71587.289999999994</v>
      </c>
      <c r="C4" s="32">
        <f>(B4*1000/D4)/1000000</f>
        <v>16.106576519821807</v>
      </c>
      <c r="D4">
        <v>4.4446000000000003</v>
      </c>
      <c r="E4" s="32">
        <f>B4*100/F4</f>
        <v>9.7666640754035257</v>
      </c>
      <c r="F4">
        <v>732975.85999999952</v>
      </c>
    </row>
    <row r="5" spans="1:6" x14ac:dyDescent="0.25">
      <c r="A5" t="s">
        <v>267</v>
      </c>
      <c r="B5">
        <v>12963.98</v>
      </c>
      <c r="C5" s="32">
        <f>(B5*1000/D5)/1000000</f>
        <v>2.9167934122305716</v>
      </c>
      <c r="D5">
        <v>4.4446000000000003</v>
      </c>
      <c r="E5" s="32">
        <f>B5*100/F5</f>
        <v>1.7686776205699337</v>
      </c>
      <c r="F5">
        <v>732975.85999999952</v>
      </c>
    </row>
    <row r="6" spans="1:6" x14ac:dyDescent="0.25">
      <c r="A6" t="s">
        <v>268</v>
      </c>
      <c r="B6">
        <v>-2148.71</v>
      </c>
      <c r="C6" s="32">
        <f>(B6*1000/D6)/1000000</f>
        <v>-0.4834428295009674</v>
      </c>
      <c r="D6">
        <v>4.4446000000000003</v>
      </c>
      <c r="E6" s="32">
        <f>B6*100/F6</f>
        <v>-0.29314880847508423</v>
      </c>
      <c r="F6">
        <v>732975.85999999952</v>
      </c>
    </row>
    <row r="7" spans="1:6" x14ac:dyDescent="0.25">
      <c r="B7">
        <f>SUM(B2:B6)</f>
        <v>136619.05000000002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workbookViewId="0">
      <selection activeCell="O22" sqref="O22"/>
    </sheetView>
  </sheetViews>
  <sheetFormatPr defaultRowHeight="15" x14ac:dyDescent="0.25"/>
  <cols>
    <col min="1" max="1" width="36.85546875" bestFit="1" customWidth="1"/>
    <col min="2" max="2" width="10.140625" bestFit="1" customWidth="1"/>
    <col min="3" max="3" width="10.7109375" customWidth="1"/>
  </cols>
  <sheetData>
    <row r="2" spans="1:3" x14ac:dyDescent="0.25">
      <c r="A2" t="s">
        <v>243</v>
      </c>
      <c r="B2" s="31">
        <f>Salarii!H11</f>
        <v>189763.57</v>
      </c>
    </row>
    <row r="3" spans="1:3" x14ac:dyDescent="0.25">
      <c r="A3" t="s">
        <v>247</v>
      </c>
      <c r="B3">
        <f>'Bunuri si servicii'!G2</f>
        <v>202477.34999999992</v>
      </c>
    </row>
    <row r="4" spans="1:3" x14ac:dyDescent="0.25">
      <c r="A4" t="s">
        <v>234</v>
      </c>
      <c r="B4">
        <f>'Rate dobanzi'!F2</f>
        <v>110010.26</v>
      </c>
    </row>
    <row r="5" spans="1:3" x14ac:dyDescent="0.25">
      <c r="A5" t="s">
        <v>195</v>
      </c>
      <c r="B5">
        <f>'Ajutoare sociale'!B2</f>
        <v>52600.36</v>
      </c>
    </row>
    <row r="6" spans="1:3" x14ac:dyDescent="0.25">
      <c r="A6" t="s">
        <v>235</v>
      </c>
      <c r="B6">
        <f>'Fonduri UE'!B2</f>
        <v>41505.269999999997</v>
      </c>
    </row>
    <row r="7" spans="1:3" x14ac:dyDescent="0.25">
      <c r="A7" t="s">
        <v>240</v>
      </c>
      <c r="B7">
        <f>Altele!B7</f>
        <v>136619.05000000002</v>
      </c>
    </row>
    <row r="8" spans="1:3" x14ac:dyDescent="0.25">
      <c r="A8" t="s">
        <v>269</v>
      </c>
      <c r="B8" s="31">
        <f>SUM(B2:B7)</f>
        <v>732975.86</v>
      </c>
      <c r="C8">
        <f>Cheltuieli!I4</f>
        <v>732975.85999999952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workbookViewId="0">
      <selection activeCell="A16" sqref="A16"/>
    </sheetView>
  </sheetViews>
  <sheetFormatPr defaultRowHeight="15" x14ac:dyDescent="0.25"/>
  <cols>
    <col min="1" max="1" width="19" style="51" customWidth="1"/>
    <col min="2" max="2" width="9.140625" style="51"/>
    <col min="3" max="3" width="58.140625" style="51" bestFit="1" customWidth="1"/>
    <col min="4" max="4" width="34.7109375" style="51" bestFit="1" customWidth="1"/>
    <col min="5" max="5" width="48.140625" style="51" bestFit="1" customWidth="1"/>
    <col min="6" max="16384" width="9.140625" style="51"/>
  </cols>
  <sheetData>
    <row r="1" spans="1:5" x14ac:dyDescent="0.25">
      <c r="A1" s="51" t="s">
        <v>288</v>
      </c>
      <c r="B1" s="51" t="s">
        <v>289</v>
      </c>
      <c r="C1" s="51" t="s">
        <v>290</v>
      </c>
      <c r="D1" s="51" t="s">
        <v>291</v>
      </c>
      <c r="E1" s="51" t="s">
        <v>292</v>
      </c>
    </row>
    <row r="2" spans="1:5" x14ac:dyDescent="0.25">
      <c r="A2" s="64">
        <v>41715</v>
      </c>
      <c r="B2" s="51">
        <v>117</v>
      </c>
      <c r="C2" s="51" t="s">
        <v>293</v>
      </c>
      <c r="D2" s="51" t="s">
        <v>294</v>
      </c>
      <c r="E2" s="51" t="s">
        <v>295</v>
      </c>
    </row>
    <row r="3" spans="1:5" x14ac:dyDescent="0.25">
      <c r="A3" s="64">
        <v>41715</v>
      </c>
      <c r="B3" s="51">
        <v>118</v>
      </c>
      <c r="C3" s="51" t="s">
        <v>296</v>
      </c>
      <c r="D3" s="51" t="s">
        <v>297</v>
      </c>
      <c r="E3" s="51" t="s">
        <v>295</v>
      </c>
    </row>
    <row r="4" spans="1:5" x14ac:dyDescent="0.25">
      <c r="A4" s="64">
        <v>41715</v>
      </c>
      <c r="B4" s="51">
        <v>121</v>
      </c>
      <c r="C4" s="51" t="s">
        <v>296</v>
      </c>
      <c r="D4" s="51" t="s">
        <v>297</v>
      </c>
      <c r="E4" s="51" t="s">
        <v>298</v>
      </c>
    </row>
    <row r="5" spans="1:5" x14ac:dyDescent="0.25">
      <c r="A5" s="64">
        <v>41715</v>
      </c>
      <c r="B5" s="51">
        <v>122</v>
      </c>
      <c r="C5" s="51" t="s">
        <v>299</v>
      </c>
      <c r="D5" s="51" t="s">
        <v>300</v>
      </c>
      <c r="E5" s="51" t="s">
        <v>298</v>
      </c>
    </row>
    <row r="6" spans="1:5" x14ac:dyDescent="0.25">
      <c r="A6" s="64">
        <v>41722</v>
      </c>
      <c r="B6" s="51">
        <v>137</v>
      </c>
      <c r="C6" s="51" t="s">
        <v>301</v>
      </c>
      <c r="D6" s="51" t="s">
        <v>302</v>
      </c>
      <c r="E6" s="51" t="s">
        <v>303</v>
      </c>
    </row>
    <row r="7" spans="1:5" x14ac:dyDescent="0.25">
      <c r="A7" s="64">
        <v>41722</v>
      </c>
      <c r="B7" s="51">
        <v>138</v>
      </c>
      <c r="C7" s="51" t="s">
        <v>301</v>
      </c>
      <c r="D7" s="51" t="s">
        <v>304</v>
      </c>
      <c r="E7" s="51" t="s">
        <v>303</v>
      </c>
    </row>
    <row r="8" spans="1:5" x14ac:dyDescent="0.25">
      <c r="A8" s="64">
        <v>41722</v>
      </c>
      <c r="B8" s="51">
        <v>139</v>
      </c>
      <c r="C8" s="51" t="s">
        <v>301</v>
      </c>
      <c r="D8" s="51" t="s">
        <v>305</v>
      </c>
      <c r="E8" s="51" t="s">
        <v>303</v>
      </c>
    </row>
    <row r="9" spans="1:5" x14ac:dyDescent="0.25">
      <c r="A9" s="64">
        <v>41722</v>
      </c>
      <c r="B9" s="51">
        <v>140</v>
      </c>
      <c r="C9" s="51" t="s">
        <v>301</v>
      </c>
      <c r="D9" s="51" t="s">
        <v>306</v>
      </c>
      <c r="E9" s="51" t="s">
        <v>303</v>
      </c>
    </row>
    <row r="10" spans="1:5" x14ac:dyDescent="0.25">
      <c r="A10" s="64">
        <v>41722</v>
      </c>
      <c r="B10" s="51">
        <v>141</v>
      </c>
      <c r="C10" s="51" t="s">
        <v>307</v>
      </c>
      <c r="D10" s="51" t="s">
        <v>308</v>
      </c>
      <c r="E10" s="51" t="s">
        <v>303</v>
      </c>
    </row>
    <row r="11" spans="1:5" x14ac:dyDescent="0.25">
      <c r="A11" s="64">
        <v>41723</v>
      </c>
      <c r="B11" s="51">
        <v>150</v>
      </c>
      <c r="C11" s="51" t="s">
        <v>309</v>
      </c>
      <c r="D11" s="51" t="s">
        <v>310</v>
      </c>
      <c r="E11" s="51" t="s">
        <v>311</v>
      </c>
    </row>
    <row r="12" spans="1:5" x14ac:dyDescent="0.25">
      <c r="A12" s="64">
        <v>41724</v>
      </c>
      <c r="B12" s="51">
        <v>151</v>
      </c>
      <c r="C12" s="51" t="s">
        <v>312</v>
      </c>
      <c r="D12" s="51" t="s">
        <v>313</v>
      </c>
      <c r="E12" s="51" t="s">
        <v>314</v>
      </c>
    </row>
    <row r="13" spans="1:5" x14ac:dyDescent="0.25">
      <c r="A13" s="64">
        <v>41732</v>
      </c>
      <c r="B13" s="51">
        <v>165</v>
      </c>
      <c r="C13" s="51" t="s">
        <v>299</v>
      </c>
      <c r="D13" s="51" t="s">
        <v>315</v>
      </c>
      <c r="E13" s="51" t="s">
        <v>303</v>
      </c>
    </row>
    <row r="14" spans="1:5" x14ac:dyDescent="0.25">
      <c r="A14" s="64">
        <v>41739</v>
      </c>
      <c r="B14" s="51">
        <v>175</v>
      </c>
      <c r="C14" s="51" t="s">
        <v>307</v>
      </c>
      <c r="D14" s="51" t="s">
        <v>316</v>
      </c>
      <c r="E14" s="51" t="s">
        <v>303</v>
      </c>
    </row>
    <row r="15" spans="1:5" x14ac:dyDescent="0.25">
      <c r="A15" s="65">
        <v>41739</v>
      </c>
      <c r="B15" s="66">
        <v>176</v>
      </c>
      <c r="C15" s="66" t="s">
        <v>307</v>
      </c>
      <c r="D15" s="66" t="s">
        <v>317</v>
      </c>
      <c r="E15" s="66" t="s">
        <v>303</v>
      </c>
    </row>
    <row r="16" spans="1:5" x14ac:dyDescent="0.25">
      <c r="A16" s="65">
        <v>41739</v>
      </c>
      <c r="B16" s="66">
        <v>177</v>
      </c>
      <c r="C16" s="66" t="s">
        <v>307</v>
      </c>
      <c r="D16" s="66" t="s">
        <v>318</v>
      </c>
      <c r="E16" s="66" t="s">
        <v>303</v>
      </c>
    </row>
    <row r="17" spans="1:5" x14ac:dyDescent="0.25">
      <c r="A17" s="64">
        <v>41739</v>
      </c>
      <c r="B17" s="51">
        <v>178</v>
      </c>
      <c r="C17" s="51" t="s">
        <v>301</v>
      </c>
      <c r="D17" s="51" t="s">
        <v>319</v>
      </c>
      <c r="E17" s="51" t="s">
        <v>303</v>
      </c>
    </row>
    <row r="18" spans="1:5" x14ac:dyDescent="0.25">
      <c r="A18" s="64">
        <v>41753</v>
      </c>
      <c r="B18" s="51">
        <v>203</v>
      </c>
      <c r="C18" s="51" t="s">
        <v>301</v>
      </c>
      <c r="D18" s="51" t="s">
        <v>320</v>
      </c>
      <c r="E18" s="51" t="s">
        <v>303</v>
      </c>
    </row>
    <row r="19" spans="1:5" x14ac:dyDescent="0.25">
      <c r="A19" s="64">
        <v>41753</v>
      </c>
      <c r="B19" s="51">
        <v>205</v>
      </c>
      <c r="C19" s="51" t="s">
        <v>307</v>
      </c>
      <c r="D19" s="51" t="s">
        <v>321</v>
      </c>
      <c r="E19" s="51" t="s">
        <v>303</v>
      </c>
    </row>
    <row r="20" spans="1:5" x14ac:dyDescent="0.25">
      <c r="A20" s="64">
        <v>41753</v>
      </c>
      <c r="B20" s="51">
        <v>204</v>
      </c>
      <c r="C20" s="51" t="s">
        <v>307</v>
      </c>
      <c r="D20" s="51" t="s">
        <v>322</v>
      </c>
      <c r="E20" s="51" t="s">
        <v>303</v>
      </c>
    </row>
    <row r="21" spans="1:5" x14ac:dyDescent="0.25">
      <c r="A21" s="64">
        <v>41778</v>
      </c>
      <c r="B21" s="51">
        <v>267</v>
      </c>
      <c r="C21" s="51" t="s">
        <v>323</v>
      </c>
      <c r="D21" s="51" t="s">
        <v>324</v>
      </c>
      <c r="E21" s="51" t="s">
        <v>325</v>
      </c>
    </row>
    <row r="22" spans="1:5" x14ac:dyDescent="0.25">
      <c r="A22" s="64">
        <v>41794</v>
      </c>
      <c r="B22" s="51">
        <v>311</v>
      </c>
      <c r="C22" s="51" t="s">
        <v>326</v>
      </c>
      <c r="D22" s="51" t="s">
        <v>327</v>
      </c>
      <c r="E22" s="51" t="s">
        <v>328</v>
      </c>
    </row>
    <row r="23" spans="1:5" x14ac:dyDescent="0.25">
      <c r="A23" s="64">
        <v>41794</v>
      </c>
      <c r="B23" s="51">
        <v>312</v>
      </c>
      <c r="C23" s="51" t="s">
        <v>326</v>
      </c>
      <c r="D23" s="51" t="s">
        <v>329</v>
      </c>
      <c r="E23" s="51" t="s">
        <v>303</v>
      </c>
    </row>
    <row r="24" spans="1:5" x14ac:dyDescent="0.25">
      <c r="A24" s="64">
        <v>41794</v>
      </c>
      <c r="B24" s="51">
        <v>313</v>
      </c>
      <c r="C24" s="51" t="s">
        <v>326</v>
      </c>
      <c r="D24" s="51" t="s">
        <v>330</v>
      </c>
      <c r="E24" s="51" t="s">
        <v>303</v>
      </c>
    </row>
    <row r="25" spans="1:5" x14ac:dyDescent="0.25">
      <c r="A25" s="64">
        <v>41794</v>
      </c>
      <c r="B25" s="51">
        <v>314</v>
      </c>
      <c r="C25" s="51" t="s">
        <v>326</v>
      </c>
      <c r="D25" s="51" t="s">
        <v>331</v>
      </c>
      <c r="E25" s="51" t="s">
        <v>303</v>
      </c>
    </row>
    <row r="26" spans="1:5" x14ac:dyDescent="0.25">
      <c r="A26" s="64">
        <v>41815</v>
      </c>
      <c r="B26" s="51">
        <v>365</v>
      </c>
      <c r="C26" s="51" t="s">
        <v>332</v>
      </c>
      <c r="D26" s="51" t="s">
        <v>333</v>
      </c>
      <c r="E26" s="51" t="s">
        <v>334</v>
      </c>
    </row>
    <row r="27" spans="1:5" x14ac:dyDescent="0.25">
      <c r="A27" s="64">
        <v>41815</v>
      </c>
      <c r="B27" s="51">
        <v>366</v>
      </c>
      <c r="C27" s="51" t="s">
        <v>335</v>
      </c>
      <c r="D27" s="51" t="s">
        <v>336</v>
      </c>
      <c r="E27" s="51" t="s">
        <v>337</v>
      </c>
    </row>
    <row r="28" spans="1:5" x14ac:dyDescent="0.25">
      <c r="A28" s="65">
        <v>41816</v>
      </c>
      <c r="B28" s="66">
        <v>371</v>
      </c>
      <c r="C28" s="66" t="s">
        <v>326</v>
      </c>
      <c r="D28" s="66" t="s">
        <v>338</v>
      </c>
      <c r="E28" s="66" t="s">
        <v>303</v>
      </c>
    </row>
    <row r="29" spans="1:5" x14ac:dyDescent="0.25">
      <c r="A29" s="64">
        <v>41831</v>
      </c>
      <c r="B29" s="51">
        <v>410</v>
      </c>
      <c r="C29" s="51" t="s">
        <v>307</v>
      </c>
      <c r="D29" s="51" t="s">
        <v>339</v>
      </c>
      <c r="E29" s="51" t="s">
        <v>340</v>
      </c>
    </row>
    <row r="30" spans="1:5" x14ac:dyDescent="0.25">
      <c r="A30" s="64">
        <v>41841</v>
      </c>
      <c r="B30" s="51">
        <v>431</v>
      </c>
      <c r="C30" s="51" t="s">
        <v>307</v>
      </c>
      <c r="D30" s="51" t="s">
        <v>341</v>
      </c>
      <c r="E30" s="51" t="s">
        <v>303</v>
      </c>
    </row>
    <row r="31" spans="1:5" x14ac:dyDescent="0.25">
      <c r="A31" s="64">
        <v>41898</v>
      </c>
      <c r="B31" s="51">
        <v>550</v>
      </c>
      <c r="C31" s="51" t="s">
        <v>326</v>
      </c>
      <c r="D31" s="51" t="s">
        <v>342</v>
      </c>
      <c r="E31" s="51" t="s">
        <v>343</v>
      </c>
    </row>
    <row r="32" spans="1:5" x14ac:dyDescent="0.25">
      <c r="A32" s="64">
        <v>41898</v>
      </c>
      <c r="B32" s="51">
        <v>554</v>
      </c>
      <c r="C32" s="51" t="s">
        <v>299</v>
      </c>
      <c r="D32" s="51" t="s">
        <v>344</v>
      </c>
      <c r="E32" s="51" t="s">
        <v>343</v>
      </c>
    </row>
    <row r="33" spans="1:5" x14ac:dyDescent="0.25">
      <c r="A33" s="64">
        <v>41898</v>
      </c>
      <c r="B33" s="51">
        <v>555</v>
      </c>
      <c r="C33" s="51" t="s">
        <v>326</v>
      </c>
      <c r="D33" s="51" t="s">
        <v>345</v>
      </c>
      <c r="E33" s="51" t="s">
        <v>343</v>
      </c>
    </row>
    <row r="34" spans="1:5" x14ac:dyDescent="0.25">
      <c r="A34" s="64">
        <v>41898</v>
      </c>
      <c r="B34" s="51">
        <v>556</v>
      </c>
      <c r="C34" s="51" t="s">
        <v>296</v>
      </c>
      <c r="D34" s="51" t="s">
        <v>346</v>
      </c>
      <c r="E34" s="51" t="s">
        <v>343</v>
      </c>
    </row>
    <row r="35" spans="1:5" x14ac:dyDescent="0.25">
      <c r="A35" s="64">
        <v>41898</v>
      </c>
      <c r="B35" s="51">
        <v>557</v>
      </c>
      <c r="C35" s="51" t="s">
        <v>326</v>
      </c>
      <c r="D35" s="51" t="s">
        <v>347</v>
      </c>
      <c r="E35" s="51" t="s">
        <v>343</v>
      </c>
    </row>
    <row r="36" spans="1:5" x14ac:dyDescent="0.25">
      <c r="A36" s="64">
        <v>41898</v>
      </c>
      <c r="B36" s="51">
        <v>558</v>
      </c>
      <c r="C36" s="51" t="s">
        <v>326</v>
      </c>
      <c r="D36" s="51" t="s">
        <v>348</v>
      </c>
      <c r="E36" s="51" t="s">
        <v>343</v>
      </c>
    </row>
    <row r="37" spans="1:5" x14ac:dyDescent="0.25">
      <c r="A37" s="64">
        <v>41898</v>
      </c>
      <c r="B37" s="51">
        <v>559</v>
      </c>
      <c r="C37" s="51" t="s">
        <v>326</v>
      </c>
      <c r="D37" s="51" t="s">
        <v>349</v>
      </c>
      <c r="E37" s="51" t="s">
        <v>343</v>
      </c>
    </row>
    <row r="38" spans="1:5" x14ac:dyDescent="0.25">
      <c r="A38" s="64">
        <v>41898</v>
      </c>
      <c r="B38" s="51">
        <v>560</v>
      </c>
      <c r="C38" s="51" t="s">
        <v>299</v>
      </c>
      <c r="D38" s="51" t="s">
        <v>350</v>
      </c>
      <c r="E38" s="51" t="s">
        <v>343</v>
      </c>
    </row>
    <row r="39" spans="1:5" x14ac:dyDescent="0.25">
      <c r="A39" s="64">
        <v>41898</v>
      </c>
      <c r="B39" s="51">
        <v>561</v>
      </c>
      <c r="C39" s="51" t="s">
        <v>326</v>
      </c>
      <c r="D39" s="51" t="s">
        <v>351</v>
      </c>
      <c r="E39" s="51" t="s">
        <v>343</v>
      </c>
    </row>
    <row r="40" spans="1:5" x14ac:dyDescent="0.25">
      <c r="A40" s="64">
        <v>41898</v>
      </c>
      <c r="B40" s="51">
        <v>562</v>
      </c>
      <c r="C40" s="51" t="s">
        <v>299</v>
      </c>
      <c r="D40" s="51" t="s">
        <v>352</v>
      </c>
      <c r="E40" s="51" t="s">
        <v>343</v>
      </c>
    </row>
    <row r="41" spans="1:5" x14ac:dyDescent="0.25">
      <c r="A41" s="64">
        <v>41898</v>
      </c>
      <c r="B41" s="51">
        <v>563</v>
      </c>
      <c r="C41" s="51" t="s">
        <v>326</v>
      </c>
      <c r="D41" s="51" t="s">
        <v>353</v>
      </c>
      <c r="E41" s="51" t="s">
        <v>343</v>
      </c>
    </row>
    <row r="42" spans="1:5" x14ac:dyDescent="0.25">
      <c r="A42" s="64">
        <v>41898</v>
      </c>
      <c r="B42" s="51">
        <v>564</v>
      </c>
      <c r="C42" s="51" t="s">
        <v>299</v>
      </c>
      <c r="D42" s="51" t="s">
        <v>354</v>
      </c>
      <c r="E42" s="51" t="s">
        <v>343</v>
      </c>
    </row>
    <row r="43" spans="1:5" x14ac:dyDescent="0.25">
      <c r="A43" s="64">
        <v>41898</v>
      </c>
      <c r="B43" s="51">
        <v>565</v>
      </c>
      <c r="C43" s="51" t="s">
        <v>326</v>
      </c>
      <c r="D43" s="51" t="s">
        <v>355</v>
      </c>
      <c r="E43" s="51" t="s">
        <v>343</v>
      </c>
    </row>
    <row r="44" spans="1:5" x14ac:dyDescent="0.25">
      <c r="A44" s="64">
        <v>41898</v>
      </c>
      <c r="B44" s="51">
        <v>567</v>
      </c>
      <c r="C44" s="51" t="s">
        <v>326</v>
      </c>
      <c r="D44" s="51" t="s">
        <v>356</v>
      </c>
      <c r="E44" s="51" t="s">
        <v>343</v>
      </c>
    </row>
    <row r="45" spans="1:5" x14ac:dyDescent="0.25">
      <c r="A45" s="64">
        <v>41898</v>
      </c>
      <c r="B45" s="51">
        <v>568</v>
      </c>
      <c r="C45" s="51" t="s">
        <v>326</v>
      </c>
      <c r="D45" s="51" t="s">
        <v>357</v>
      </c>
      <c r="E45" s="51" t="s">
        <v>343</v>
      </c>
    </row>
    <row r="46" spans="1:5" x14ac:dyDescent="0.25">
      <c r="A46" s="64">
        <v>41898</v>
      </c>
      <c r="B46" s="51">
        <v>569</v>
      </c>
      <c r="C46" s="51" t="s">
        <v>326</v>
      </c>
      <c r="D46" s="51" t="s">
        <v>358</v>
      </c>
      <c r="E46" s="51" t="s">
        <v>343</v>
      </c>
    </row>
    <row r="47" spans="1:5" x14ac:dyDescent="0.25">
      <c r="A47" s="64">
        <v>41898</v>
      </c>
      <c r="B47" s="51">
        <v>570</v>
      </c>
      <c r="C47" s="51" t="s">
        <v>326</v>
      </c>
      <c r="D47" s="51" t="s">
        <v>359</v>
      </c>
      <c r="E47" s="51" t="s">
        <v>343</v>
      </c>
    </row>
    <row r="48" spans="1:5" x14ac:dyDescent="0.25">
      <c r="A48" s="64">
        <v>41898</v>
      </c>
      <c r="B48" s="51">
        <v>571</v>
      </c>
      <c r="C48" s="51" t="s">
        <v>326</v>
      </c>
      <c r="D48" s="51" t="s">
        <v>360</v>
      </c>
      <c r="E48" s="51" t="s">
        <v>343</v>
      </c>
    </row>
    <row r="49" spans="1:5" x14ac:dyDescent="0.25">
      <c r="A49" s="64">
        <v>41898</v>
      </c>
      <c r="B49" s="51">
        <v>572</v>
      </c>
      <c r="C49" s="51" t="s">
        <v>326</v>
      </c>
      <c r="D49" s="51" t="s">
        <v>361</v>
      </c>
      <c r="E49" s="51" t="s">
        <v>343</v>
      </c>
    </row>
    <row r="50" spans="1:5" x14ac:dyDescent="0.25">
      <c r="A50" s="64">
        <v>41898</v>
      </c>
      <c r="B50" s="51">
        <v>573</v>
      </c>
      <c r="C50" s="51" t="s">
        <v>326</v>
      </c>
      <c r="D50" s="51" t="s">
        <v>362</v>
      </c>
      <c r="E50" s="51" t="s">
        <v>343</v>
      </c>
    </row>
    <row r="51" spans="1:5" x14ac:dyDescent="0.25">
      <c r="A51" s="64">
        <v>41898</v>
      </c>
      <c r="B51" s="51">
        <v>574</v>
      </c>
      <c r="C51" s="51" t="s">
        <v>326</v>
      </c>
      <c r="D51" s="51" t="s">
        <v>363</v>
      </c>
      <c r="E51" s="51" t="s">
        <v>343</v>
      </c>
    </row>
    <row r="52" spans="1:5" x14ac:dyDescent="0.25">
      <c r="A52" s="64">
        <v>41898</v>
      </c>
      <c r="B52" s="51">
        <v>575</v>
      </c>
      <c r="C52" s="51" t="s">
        <v>299</v>
      </c>
      <c r="D52" s="51" t="s">
        <v>364</v>
      </c>
      <c r="E52" s="51" t="s">
        <v>343</v>
      </c>
    </row>
    <row r="53" spans="1:5" x14ac:dyDescent="0.25">
      <c r="A53" s="64">
        <v>41898</v>
      </c>
      <c r="B53" s="51">
        <v>576</v>
      </c>
      <c r="C53" s="51" t="s">
        <v>326</v>
      </c>
      <c r="D53" s="51" t="s">
        <v>365</v>
      </c>
      <c r="E53" s="51" t="s">
        <v>343</v>
      </c>
    </row>
    <row r="54" spans="1:5" x14ac:dyDescent="0.25">
      <c r="A54" s="64">
        <v>41898</v>
      </c>
      <c r="B54" s="51">
        <v>577</v>
      </c>
      <c r="C54" s="51" t="s">
        <v>326</v>
      </c>
      <c r="D54" s="51" t="s">
        <v>366</v>
      </c>
      <c r="E54" s="51" t="s">
        <v>343</v>
      </c>
    </row>
    <row r="55" spans="1:5" x14ac:dyDescent="0.25">
      <c r="A55" s="64">
        <v>41898</v>
      </c>
      <c r="B55" s="51">
        <v>578</v>
      </c>
      <c r="C55" s="51" t="s">
        <v>326</v>
      </c>
      <c r="D55" s="51" t="s">
        <v>367</v>
      </c>
      <c r="E55" s="51" t="s">
        <v>343</v>
      </c>
    </row>
    <row r="56" spans="1:5" x14ac:dyDescent="0.25">
      <c r="A56" s="64">
        <v>41898</v>
      </c>
      <c r="B56" s="51">
        <v>579</v>
      </c>
      <c r="C56" s="51" t="s">
        <v>326</v>
      </c>
      <c r="D56" s="51" t="s">
        <v>368</v>
      </c>
      <c r="E56" s="51" t="s">
        <v>343</v>
      </c>
    </row>
    <row r="57" spans="1:5" x14ac:dyDescent="0.25">
      <c r="A57" s="64">
        <v>41898</v>
      </c>
      <c r="B57" s="51">
        <v>580</v>
      </c>
      <c r="C57" s="51" t="s">
        <v>326</v>
      </c>
      <c r="D57" s="51" t="s">
        <v>369</v>
      </c>
      <c r="E57" s="51" t="s">
        <v>343</v>
      </c>
    </row>
    <row r="58" spans="1:5" x14ac:dyDescent="0.25">
      <c r="A58" s="64">
        <v>41898</v>
      </c>
      <c r="B58" s="51">
        <v>581</v>
      </c>
      <c r="C58" s="51" t="s">
        <v>296</v>
      </c>
      <c r="D58" s="51" t="s">
        <v>370</v>
      </c>
      <c r="E58" s="51" t="s">
        <v>343</v>
      </c>
    </row>
    <row r="59" spans="1:5" x14ac:dyDescent="0.25">
      <c r="A59" s="64">
        <v>41898</v>
      </c>
      <c r="B59" s="51">
        <v>582</v>
      </c>
      <c r="C59" s="51" t="s">
        <v>326</v>
      </c>
      <c r="D59" s="51" t="s">
        <v>371</v>
      </c>
      <c r="E59" s="51" t="s">
        <v>343</v>
      </c>
    </row>
    <row r="60" spans="1:5" x14ac:dyDescent="0.25">
      <c r="A60" s="64">
        <v>41898</v>
      </c>
      <c r="B60" s="51">
        <v>583</v>
      </c>
      <c r="C60" s="51" t="s">
        <v>299</v>
      </c>
      <c r="D60" s="51" t="s">
        <v>372</v>
      </c>
      <c r="E60" s="51" t="s">
        <v>343</v>
      </c>
    </row>
    <row r="61" spans="1:5" x14ac:dyDescent="0.25">
      <c r="A61" s="64">
        <v>41898</v>
      </c>
      <c r="B61" s="51">
        <v>584</v>
      </c>
      <c r="C61" s="51" t="s">
        <v>299</v>
      </c>
      <c r="D61" s="51" t="s">
        <v>373</v>
      </c>
      <c r="E61" s="51" t="s">
        <v>343</v>
      </c>
    </row>
    <row r="62" spans="1:5" x14ac:dyDescent="0.25">
      <c r="A62" s="64">
        <v>41898</v>
      </c>
      <c r="B62" s="51">
        <v>585</v>
      </c>
      <c r="C62" s="51" t="s">
        <v>326</v>
      </c>
      <c r="D62" s="51" t="s">
        <v>374</v>
      </c>
      <c r="E62" s="51" t="s">
        <v>343</v>
      </c>
    </row>
    <row r="63" spans="1:5" x14ac:dyDescent="0.25">
      <c r="A63" s="64">
        <v>41898</v>
      </c>
      <c r="B63" s="51">
        <v>586</v>
      </c>
      <c r="C63" s="51" t="s">
        <v>326</v>
      </c>
      <c r="D63" s="51" t="s">
        <v>375</v>
      </c>
      <c r="E63" s="51" t="s">
        <v>343</v>
      </c>
    </row>
    <row r="64" spans="1:5" x14ac:dyDescent="0.25">
      <c r="A64" s="64">
        <v>41928</v>
      </c>
      <c r="B64" s="51">
        <v>669</v>
      </c>
      <c r="C64" s="51" t="s">
        <v>376</v>
      </c>
      <c r="D64" s="51" t="s">
        <v>377</v>
      </c>
      <c r="E64" s="51" t="s">
        <v>378</v>
      </c>
    </row>
    <row r="65" spans="1:5" x14ac:dyDescent="0.25">
      <c r="A65" s="64">
        <v>41933</v>
      </c>
      <c r="B65" s="51">
        <v>681</v>
      </c>
      <c r="C65" s="51" t="s">
        <v>379</v>
      </c>
      <c r="D65" s="51" t="s">
        <v>380</v>
      </c>
      <c r="E65" s="51" t="s">
        <v>381</v>
      </c>
    </row>
    <row r="66" spans="1:5" x14ac:dyDescent="0.25">
      <c r="A66" s="64">
        <v>41941</v>
      </c>
      <c r="B66" s="51">
        <v>705</v>
      </c>
      <c r="C66" s="51" t="s">
        <v>299</v>
      </c>
      <c r="D66" s="51" t="s">
        <v>382</v>
      </c>
      <c r="E66" s="51" t="s">
        <v>383</v>
      </c>
    </row>
    <row r="67" spans="1:5" x14ac:dyDescent="0.25">
      <c r="A67" s="64">
        <v>41941</v>
      </c>
      <c r="B67" s="51">
        <v>706</v>
      </c>
      <c r="C67" s="51" t="s">
        <v>326</v>
      </c>
      <c r="D67" s="51" t="s">
        <v>384</v>
      </c>
      <c r="E67" s="51" t="s">
        <v>383</v>
      </c>
    </row>
    <row r="68" spans="1:5" x14ac:dyDescent="0.25">
      <c r="A68" s="64">
        <v>41941</v>
      </c>
      <c r="B68" s="51">
        <v>707</v>
      </c>
      <c r="C68" s="51" t="s">
        <v>299</v>
      </c>
      <c r="D68" s="51" t="s">
        <v>385</v>
      </c>
      <c r="E68" s="51" t="s">
        <v>383</v>
      </c>
    </row>
    <row r="69" spans="1:5" x14ac:dyDescent="0.25">
      <c r="A69" s="64">
        <v>41941</v>
      </c>
      <c r="B69" s="51">
        <v>708</v>
      </c>
      <c r="C69" s="51" t="s">
        <v>299</v>
      </c>
      <c r="D69" s="51" t="s">
        <v>386</v>
      </c>
      <c r="E69" s="51" t="s">
        <v>383</v>
      </c>
    </row>
    <row r="70" spans="1:5" x14ac:dyDescent="0.25">
      <c r="A70" s="64">
        <v>41941</v>
      </c>
      <c r="B70" s="51">
        <v>709</v>
      </c>
      <c r="C70" s="51" t="s">
        <v>299</v>
      </c>
      <c r="D70" s="51" t="s">
        <v>387</v>
      </c>
      <c r="E70" s="51" t="s">
        <v>383</v>
      </c>
    </row>
    <row r="71" spans="1:5" x14ac:dyDescent="0.25">
      <c r="A71" s="64">
        <v>41941</v>
      </c>
      <c r="B71" s="51">
        <v>710</v>
      </c>
      <c r="C71" s="51" t="s">
        <v>299</v>
      </c>
      <c r="D71" s="51" t="s">
        <v>388</v>
      </c>
      <c r="E71" s="51" t="s">
        <v>383</v>
      </c>
    </row>
    <row r="72" spans="1:5" x14ac:dyDescent="0.25">
      <c r="A72" s="64">
        <v>41941</v>
      </c>
      <c r="B72" s="51">
        <v>711</v>
      </c>
      <c r="C72" s="51" t="s">
        <v>299</v>
      </c>
      <c r="D72" s="51" t="s">
        <v>389</v>
      </c>
      <c r="E72" s="51" t="s">
        <v>383</v>
      </c>
    </row>
    <row r="73" spans="1:5" x14ac:dyDescent="0.25">
      <c r="A73" s="64">
        <v>41988</v>
      </c>
      <c r="B73" s="51">
        <v>814</v>
      </c>
      <c r="C73" s="51" t="s">
        <v>390</v>
      </c>
      <c r="D73" s="51" t="s">
        <v>391</v>
      </c>
      <c r="E73" s="51" t="s">
        <v>392</v>
      </c>
    </row>
    <row r="74" spans="1:5" x14ac:dyDescent="0.25">
      <c r="A74" s="64">
        <v>41984</v>
      </c>
      <c r="B74" s="51">
        <v>826</v>
      </c>
      <c r="C74" s="51" t="s">
        <v>301</v>
      </c>
      <c r="D74" s="51" t="s">
        <v>393</v>
      </c>
      <c r="E74" s="51" t="s">
        <v>303</v>
      </c>
    </row>
    <row r="75" spans="1:5" x14ac:dyDescent="0.25">
      <c r="A75" s="64">
        <v>41988</v>
      </c>
      <c r="B75" s="51">
        <v>827</v>
      </c>
      <c r="C75" s="51" t="s">
        <v>301</v>
      </c>
      <c r="D75" s="51" t="s">
        <v>394</v>
      </c>
      <c r="E75" s="51" t="s">
        <v>303</v>
      </c>
    </row>
  </sheetData>
  <autoFilter ref="A1:E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4"/>
  <sheetViews>
    <sheetView zoomScaleNormal="100" workbookViewId="0">
      <selection activeCell="A38" sqref="A38"/>
    </sheetView>
  </sheetViews>
  <sheetFormatPr defaultRowHeight="15" x14ac:dyDescent="0.25"/>
  <cols>
    <col min="1" max="1" width="66.28515625" style="51" customWidth="1"/>
    <col min="2" max="2" width="9.28515625" style="51" customWidth="1"/>
    <col min="3" max="3" width="18.5703125" style="51" customWidth="1"/>
    <col min="4" max="4" width="9.140625" style="51"/>
    <col min="5" max="5" width="13.140625" style="51" customWidth="1"/>
    <col min="6" max="6" width="18.140625" style="51" customWidth="1"/>
    <col min="7" max="7" width="12" style="51" customWidth="1"/>
    <col min="8" max="8" width="13" style="51" customWidth="1"/>
    <col min="9" max="9" width="9.140625" style="51"/>
    <col min="10" max="10" width="9.5703125" style="51" customWidth="1"/>
    <col min="11" max="11" width="21.42578125" style="51" customWidth="1"/>
    <col min="12" max="12" width="15.140625" style="51" customWidth="1"/>
    <col min="13" max="14" width="9.140625" style="51"/>
    <col min="15" max="15" width="13.7109375" style="51" customWidth="1"/>
    <col min="16" max="19" width="9.140625" style="51"/>
    <col min="20" max="20" width="25" style="51" bestFit="1" customWidth="1"/>
    <col min="21" max="21" width="13.5703125" style="57" bestFit="1" customWidth="1"/>
    <col min="22" max="16384" width="9.140625" style="51"/>
  </cols>
  <sheetData>
    <row r="1" spans="1:23" x14ac:dyDescent="0.25">
      <c r="A1" s="51" t="s">
        <v>395</v>
      </c>
      <c r="B1" s="51" t="s">
        <v>396</v>
      </c>
    </row>
    <row r="2" spans="1:23" ht="90" x14ac:dyDescent="0.25">
      <c r="B2" s="67" t="s">
        <v>397</v>
      </c>
      <c r="C2" s="54" t="s">
        <v>398</v>
      </c>
      <c r="D2" s="54" t="s">
        <v>399</v>
      </c>
      <c r="E2" s="54" t="s">
        <v>400</v>
      </c>
      <c r="F2" s="68" t="s">
        <v>401</v>
      </c>
      <c r="G2" s="68" t="s">
        <v>402</v>
      </c>
      <c r="H2" s="68" t="s">
        <v>403</v>
      </c>
      <c r="I2" s="68" t="s">
        <v>404</v>
      </c>
      <c r="J2" s="68" t="s">
        <v>405</v>
      </c>
      <c r="K2" s="68" t="s">
        <v>406</v>
      </c>
      <c r="L2" s="54" t="s">
        <v>407</v>
      </c>
      <c r="M2" s="54" t="s">
        <v>408</v>
      </c>
      <c r="N2" s="54" t="s">
        <v>409</v>
      </c>
      <c r="O2" s="69" t="s">
        <v>410</v>
      </c>
    </row>
    <row r="3" spans="1:23" x14ac:dyDescent="0.25">
      <c r="A3" s="51" t="s">
        <v>410</v>
      </c>
      <c r="B3" s="58">
        <f>B4+B38+B47+B57+B74</f>
        <v>28489</v>
      </c>
      <c r="C3" s="58">
        <f t="shared" ref="C3:M3" si="0">C4+C38+C47+C57+C74</f>
        <v>180</v>
      </c>
      <c r="D3" s="58">
        <f t="shared" si="0"/>
        <v>1500</v>
      </c>
      <c r="E3" s="58">
        <f t="shared" si="0"/>
        <v>5275</v>
      </c>
      <c r="F3" s="58">
        <f t="shared" si="0"/>
        <v>3385</v>
      </c>
      <c r="G3" s="58">
        <f t="shared" si="0"/>
        <v>26</v>
      </c>
      <c r="H3" s="58">
        <f t="shared" si="0"/>
        <v>26</v>
      </c>
      <c r="I3" s="58">
        <f t="shared" si="0"/>
        <v>4639</v>
      </c>
      <c r="J3" s="58">
        <f t="shared" si="0"/>
        <v>2051</v>
      </c>
      <c r="K3" s="58">
        <f t="shared" si="0"/>
        <v>513</v>
      </c>
      <c r="L3" s="58">
        <f t="shared" si="0"/>
        <v>77277</v>
      </c>
      <c r="M3" s="58">
        <f t="shared" si="0"/>
        <v>3778</v>
      </c>
      <c r="N3" s="58">
        <f>N4+N38+N47+N57+N74</f>
        <v>11157</v>
      </c>
      <c r="O3" s="70">
        <f>SUM(B3:N3)</f>
        <v>138296</v>
      </c>
    </row>
    <row r="4" spans="1:23" x14ac:dyDescent="0.25">
      <c r="A4" s="71" t="s">
        <v>411</v>
      </c>
      <c r="B4" s="72">
        <f>B28+B16+B5</f>
        <v>12695</v>
      </c>
      <c r="C4" s="72">
        <f t="shared" ref="C4:N4" si="1">C28+C16+C5</f>
        <v>180</v>
      </c>
      <c r="D4" s="72">
        <f t="shared" si="1"/>
        <v>0</v>
      </c>
      <c r="E4" s="72">
        <f t="shared" si="1"/>
        <v>4757</v>
      </c>
      <c r="F4" s="72">
        <f t="shared" si="1"/>
        <v>0</v>
      </c>
      <c r="G4" s="72">
        <f t="shared" si="1"/>
        <v>0</v>
      </c>
      <c r="H4" s="72">
        <f t="shared" si="1"/>
        <v>0</v>
      </c>
      <c r="I4" s="72">
        <f t="shared" si="1"/>
        <v>0</v>
      </c>
      <c r="J4" s="72">
        <f t="shared" si="1"/>
        <v>0</v>
      </c>
      <c r="K4" s="72">
        <f t="shared" si="1"/>
        <v>0</v>
      </c>
      <c r="L4" s="72">
        <f t="shared" si="1"/>
        <v>77135</v>
      </c>
      <c r="M4" s="72">
        <f t="shared" si="1"/>
        <v>3778</v>
      </c>
      <c r="N4" s="72">
        <f t="shared" si="1"/>
        <v>10533</v>
      </c>
      <c r="U4" s="57">
        <v>4.4446000000000003</v>
      </c>
    </row>
    <row r="5" spans="1:23" x14ac:dyDescent="0.25">
      <c r="A5" s="70" t="s">
        <v>412</v>
      </c>
      <c r="B5" s="73">
        <f>SUM(B6:B15)</f>
        <v>568</v>
      </c>
      <c r="C5" s="73">
        <f t="shared" ref="C5:N5" si="2">SUM(C6:C15)</f>
        <v>0</v>
      </c>
      <c r="D5" s="73">
        <f t="shared" si="2"/>
        <v>0</v>
      </c>
      <c r="E5" s="73">
        <f t="shared" si="2"/>
        <v>0</v>
      </c>
      <c r="F5" s="73">
        <f t="shared" si="2"/>
        <v>0</v>
      </c>
      <c r="G5" s="73">
        <f t="shared" si="2"/>
        <v>0</v>
      </c>
      <c r="H5" s="73">
        <f t="shared" si="2"/>
        <v>0</v>
      </c>
      <c r="I5" s="73">
        <f t="shared" si="2"/>
        <v>0</v>
      </c>
      <c r="J5" s="73">
        <f t="shared" si="2"/>
        <v>0</v>
      </c>
      <c r="K5" s="73">
        <f t="shared" si="2"/>
        <v>0</v>
      </c>
      <c r="L5" s="73">
        <f t="shared" si="2"/>
        <v>56627</v>
      </c>
      <c r="M5" s="73">
        <f t="shared" si="2"/>
        <v>3544</v>
      </c>
      <c r="N5" s="73">
        <f t="shared" si="2"/>
        <v>813</v>
      </c>
      <c r="O5" s="73">
        <f>SUM(B5:N5)</f>
        <v>61552</v>
      </c>
      <c r="U5" s="57" t="s">
        <v>413</v>
      </c>
      <c r="V5" s="51" t="s">
        <v>396</v>
      </c>
      <c r="W5" s="51" t="s">
        <v>414</v>
      </c>
    </row>
    <row r="6" spans="1:23" x14ac:dyDescent="0.25">
      <c r="A6" s="74" t="s">
        <v>415</v>
      </c>
      <c r="B6" s="51">
        <v>10</v>
      </c>
      <c r="T6" s="51" t="s">
        <v>416</v>
      </c>
      <c r="U6" s="57">
        <f>(V6*1000/U4)/1000000</f>
        <v>1.7367142150024748</v>
      </c>
      <c r="V6" s="51">
        <f>N14+N15+N22+N23+N24+N25+N26+N27</f>
        <v>7719</v>
      </c>
    </row>
    <row r="7" spans="1:23" x14ac:dyDescent="0.25">
      <c r="A7" s="51" t="s">
        <v>417</v>
      </c>
      <c r="B7" s="51">
        <v>558</v>
      </c>
      <c r="T7" s="51" t="s">
        <v>418</v>
      </c>
      <c r="U7" s="57">
        <f>(V7*1000/U4)/1000000</f>
        <v>1.6957656482023129</v>
      </c>
      <c r="V7" s="51">
        <f>B59+B60+B61+B62+B63+B65</f>
        <v>7537</v>
      </c>
    </row>
    <row r="8" spans="1:23" ht="45" x14ac:dyDescent="0.25">
      <c r="A8" s="51" t="s">
        <v>419</v>
      </c>
      <c r="L8" s="51">
        <v>56112</v>
      </c>
      <c r="T8" s="54" t="s">
        <v>420</v>
      </c>
      <c r="U8" s="57">
        <f>(V8*1000/U4)/1000000</f>
        <v>3.9182378616748412</v>
      </c>
      <c r="V8" s="51">
        <f>B33+B34+L32+M32+N32+E35+E36+B37+L37+M37+N37+B54+B56+B69+B70+B71+B72+B73+F88+J89+J90+J91+J92+J93+J94</f>
        <v>17415</v>
      </c>
    </row>
    <row r="9" spans="1:23" ht="30" x14ac:dyDescent="0.25">
      <c r="A9" s="54" t="s">
        <v>421</v>
      </c>
      <c r="L9" s="51">
        <v>15</v>
      </c>
      <c r="T9" s="51" t="s">
        <v>422</v>
      </c>
      <c r="U9" s="57">
        <f>(V9*1000/U4)/1000000</f>
        <v>1.1209107681231156</v>
      </c>
      <c r="V9" s="75">
        <f>B31+C31+E45+L45+N45+B52+B67+D67+F86+G86+H86+I86+J86+K86</f>
        <v>4982</v>
      </c>
    </row>
    <row r="10" spans="1:23" x14ac:dyDescent="0.25">
      <c r="A10" s="54" t="s">
        <v>423</v>
      </c>
      <c r="L10" s="51">
        <v>200</v>
      </c>
      <c r="T10" s="51" t="s">
        <v>424</v>
      </c>
      <c r="U10" s="57">
        <f>(V10*1000/U4)/1000000</f>
        <v>6.7497637582684608E-2</v>
      </c>
      <c r="V10" s="51">
        <f>L11</f>
        <v>300</v>
      </c>
    </row>
    <row r="11" spans="1:23" x14ac:dyDescent="0.25">
      <c r="A11" s="54" t="s">
        <v>425</v>
      </c>
      <c r="L11" s="51">
        <v>300</v>
      </c>
      <c r="T11" s="51" t="s">
        <v>426</v>
      </c>
      <c r="U11" s="57">
        <f>(V11*1000/U4)/1000000</f>
        <v>16.562120325788598</v>
      </c>
      <c r="V11" s="51">
        <f>L8+L17</f>
        <v>73612</v>
      </c>
    </row>
    <row r="12" spans="1:23" x14ac:dyDescent="0.25">
      <c r="A12" s="54" t="s">
        <v>427</v>
      </c>
      <c r="M12" s="51">
        <v>144</v>
      </c>
      <c r="T12" s="51" t="s">
        <v>428</v>
      </c>
      <c r="U12" s="57">
        <f>(V12*1000/U4)/1000000</f>
        <v>0.65967691130810413</v>
      </c>
      <c r="V12" s="75">
        <f>B6+B7+B19+E21+N41+B50</f>
        <v>2932</v>
      </c>
    </row>
    <row r="13" spans="1:23" ht="30" x14ac:dyDescent="0.25">
      <c r="A13" s="54" t="s">
        <v>429</v>
      </c>
      <c r="M13" s="51">
        <v>3400</v>
      </c>
      <c r="T13" s="51" t="s">
        <v>430</v>
      </c>
      <c r="U13" s="57">
        <f>(V13*1000/U4)/1000000</f>
        <v>0.80074697385591498</v>
      </c>
      <c r="V13" s="51">
        <f>L9+M12+M13</f>
        <v>3559</v>
      </c>
    </row>
    <row r="14" spans="1:23" ht="30" x14ac:dyDescent="0.25">
      <c r="A14" s="54" t="s">
        <v>431</v>
      </c>
      <c r="N14" s="51">
        <v>803</v>
      </c>
      <c r="T14" s="51" t="s">
        <v>432</v>
      </c>
      <c r="U14" s="57">
        <f>(V14*1000/U4)/1000000</f>
        <v>4.4998425055123067E-2</v>
      </c>
      <c r="V14" s="51">
        <f>L10</f>
        <v>200</v>
      </c>
    </row>
    <row r="15" spans="1:23" x14ac:dyDescent="0.25">
      <c r="A15" s="54" t="s">
        <v>433</v>
      </c>
      <c r="N15" s="51">
        <v>10</v>
      </c>
      <c r="T15" s="51" t="s">
        <v>434</v>
      </c>
      <c r="U15" s="57">
        <f>(V15*1000/U4)/1000000</f>
        <v>0.68352607658731934</v>
      </c>
      <c r="V15" s="51">
        <f>E20+E40</f>
        <v>3038</v>
      </c>
    </row>
    <row r="16" spans="1:23" x14ac:dyDescent="0.25">
      <c r="A16" s="73" t="s">
        <v>435</v>
      </c>
      <c r="B16" s="73">
        <f>SUM(B17:B27)</f>
        <v>82</v>
      </c>
      <c r="C16" s="73">
        <f t="shared" ref="C16:N16" si="3">SUM(C17:C27)</f>
        <v>0</v>
      </c>
      <c r="D16" s="73">
        <f t="shared" si="3"/>
        <v>0</v>
      </c>
      <c r="E16" s="73">
        <f t="shared" si="3"/>
        <v>4550</v>
      </c>
      <c r="F16" s="73">
        <f t="shared" si="3"/>
        <v>0</v>
      </c>
      <c r="G16" s="73">
        <f t="shared" si="3"/>
        <v>0</v>
      </c>
      <c r="H16" s="73">
        <f t="shared" si="3"/>
        <v>0</v>
      </c>
      <c r="I16" s="73">
        <f t="shared" si="3"/>
        <v>0</v>
      </c>
      <c r="J16" s="73">
        <f t="shared" si="3"/>
        <v>0</v>
      </c>
      <c r="K16" s="73">
        <f t="shared" si="3"/>
        <v>0</v>
      </c>
      <c r="L16" s="73">
        <f t="shared" si="3"/>
        <v>17500</v>
      </c>
      <c r="M16" s="73">
        <f t="shared" si="3"/>
        <v>0</v>
      </c>
      <c r="N16" s="73">
        <f t="shared" si="3"/>
        <v>6906</v>
      </c>
      <c r="O16" s="73">
        <f>SUM(B16:N16)</f>
        <v>29038</v>
      </c>
      <c r="T16" s="51" t="s">
        <v>436</v>
      </c>
      <c r="U16" s="57">
        <f>(V16*1000/U4)/1000000</f>
        <v>1.7866624668136615</v>
      </c>
      <c r="V16" s="51">
        <f>B30</f>
        <v>7941</v>
      </c>
    </row>
    <row r="17" spans="1:22" x14ac:dyDescent="0.25">
      <c r="A17" s="76" t="s">
        <v>437</v>
      </c>
      <c r="L17" s="51">
        <v>17500</v>
      </c>
      <c r="T17" s="51" t="s">
        <v>438</v>
      </c>
      <c r="U17" s="57">
        <f>(V17*1000/U4)/1000000</f>
        <v>2.0386536471223504</v>
      </c>
      <c r="V17" s="51">
        <f>F76+F77+I78+I79+I80+I81+J82+J84</f>
        <v>9061</v>
      </c>
    </row>
    <row r="18" spans="1:22" x14ac:dyDescent="0.25">
      <c r="A18" s="76"/>
      <c r="T18" s="73" t="s">
        <v>439</v>
      </c>
      <c r="U18" s="77">
        <f>(V18*1000/U4)/1000000</f>
        <v>31.115510957116499</v>
      </c>
      <c r="V18" s="73">
        <f>SUM(V6:V17)</f>
        <v>138296</v>
      </c>
    </row>
    <row r="19" spans="1:22" x14ac:dyDescent="0.25">
      <c r="A19" s="76" t="s">
        <v>440</v>
      </c>
      <c r="B19" s="51">
        <v>82</v>
      </c>
    </row>
    <row r="20" spans="1:22" ht="45" x14ac:dyDescent="0.25">
      <c r="A20" s="74" t="s">
        <v>441</v>
      </c>
      <c r="E20" s="51">
        <v>2550</v>
      </c>
    </row>
    <row r="21" spans="1:22" ht="30" x14ac:dyDescent="0.25">
      <c r="A21" s="74" t="s">
        <v>442</v>
      </c>
      <c r="E21" s="51">
        <v>2000</v>
      </c>
    </row>
    <row r="22" spans="1:22" x14ac:dyDescent="0.25">
      <c r="A22" s="74" t="s">
        <v>443</v>
      </c>
      <c r="N22" s="51">
        <v>792</v>
      </c>
    </row>
    <row r="23" spans="1:22" ht="30" x14ac:dyDescent="0.25">
      <c r="A23" s="74" t="s">
        <v>444</v>
      </c>
      <c r="N23" s="51">
        <v>3600</v>
      </c>
    </row>
    <row r="24" spans="1:22" x14ac:dyDescent="0.25">
      <c r="A24" s="74" t="s">
        <v>445</v>
      </c>
      <c r="N24" s="51">
        <v>676</v>
      </c>
    </row>
    <row r="25" spans="1:22" x14ac:dyDescent="0.25">
      <c r="A25" s="74" t="s">
        <v>446</v>
      </c>
      <c r="N25" s="51">
        <v>285</v>
      </c>
    </row>
    <row r="26" spans="1:22" ht="30" x14ac:dyDescent="0.25">
      <c r="A26" s="74" t="s">
        <v>447</v>
      </c>
      <c r="N26" s="51">
        <v>683</v>
      </c>
    </row>
    <row r="27" spans="1:22" ht="30" x14ac:dyDescent="0.25">
      <c r="A27" s="74" t="s">
        <v>448</v>
      </c>
      <c r="N27" s="51">
        <v>870</v>
      </c>
    </row>
    <row r="28" spans="1:22" x14ac:dyDescent="0.25">
      <c r="A28" s="73" t="s">
        <v>449</v>
      </c>
      <c r="B28" s="73">
        <f>SUM(B29:B37)</f>
        <v>12045</v>
      </c>
      <c r="C28" s="73">
        <f t="shared" ref="C28:N28" si="4">SUM(C29:C37)</f>
        <v>180</v>
      </c>
      <c r="D28" s="73">
        <f t="shared" si="4"/>
        <v>0</v>
      </c>
      <c r="E28" s="73">
        <f t="shared" si="4"/>
        <v>207</v>
      </c>
      <c r="F28" s="73">
        <f t="shared" si="4"/>
        <v>0</v>
      </c>
      <c r="G28" s="73">
        <f t="shared" si="4"/>
        <v>0</v>
      </c>
      <c r="H28" s="73">
        <f t="shared" si="4"/>
        <v>0</v>
      </c>
      <c r="I28" s="73">
        <f t="shared" si="4"/>
        <v>0</v>
      </c>
      <c r="J28" s="73">
        <f t="shared" si="4"/>
        <v>0</v>
      </c>
      <c r="K28" s="73">
        <f t="shared" si="4"/>
        <v>0</v>
      </c>
      <c r="L28" s="73">
        <f t="shared" si="4"/>
        <v>3008</v>
      </c>
      <c r="M28" s="73">
        <f t="shared" si="4"/>
        <v>234</v>
      </c>
      <c r="N28" s="73">
        <f t="shared" si="4"/>
        <v>2814</v>
      </c>
      <c r="O28" s="73">
        <f>SUM(B28:N28)</f>
        <v>18488</v>
      </c>
    </row>
    <row r="29" spans="1:22" x14ac:dyDescent="0.25">
      <c r="A29" s="76" t="s">
        <v>450</v>
      </c>
    </row>
    <row r="30" spans="1:22" x14ac:dyDescent="0.25">
      <c r="A30" s="76" t="s">
        <v>451</v>
      </c>
      <c r="B30" s="51">
        <v>7941</v>
      </c>
    </row>
    <row r="31" spans="1:22" x14ac:dyDescent="0.25">
      <c r="A31" s="76" t="s">
        <v>452</v>
      </c>
      <c r="B31" s="51">
        <v>1017</v>
      </c>
      <c r="C31" s="51">
        <v>180</v>
      </c>
    </row>
    <row r="32" spans="1:22" ht="45" x14ac:dyDescent="0.25">
      <c r="A32" s="74" t="s">
        <v>453</v>
      </c>
      <c r="L32" s="51">
        <v>1636</v>
      </c>
      <c r="M32" s="51">
        <v>165</v>
      </c>
      <c r="N32" s="51">
        <v>2503</v>
      </c>
    </row>
    <row r="33" spans="1:14" x14ac:dyDescent="0.25">
      <c r="A33" s="74" t="s">
        <v>454</v>
      </c>
      <c r="B33" s="51">
        <v>2500</v>
      </c>
    </row>
    <row r="34" spans="1:14" x14ac:dyDescent="0.25">
      <c r="A34" s="76" t="s">
        <v>455</v>
      </c>
      <c r="B34" s="51">
        <v>136</v>
      </c>
    </row>
    <row r="35" spans="1:14" x14ac:dyDescent="0.25">
      <c r="A35" s="76" t="s">
        <v>456</v>
      </c>
      <c r="E35" s="51">
        <v>157</v>
      </c>
    </row>
    <row r="36" spans="1:14" ht="30" x14ac:dyDescent="0.25">
      <c r="A36" s="74" t="s">
        <v>457</v>
      </c>
      <c r="E36" s="51">
        <v>50</v>
      </c>
    </row>
    <row r="37" spans="1:14" ht="30" x14ac:dyDescent="0.25">
      <c r="A37" s="74" t="s">
        <v>458</v>
      </c>
      <c r="B37" s="51">
        <v>451</v>
      </c>
      <c r="L37" s="51">
        <v>1372</v>
      </c>
      <c r="M37" s="51">
        <v>69</v>
      </c>
      <c r="N37" s="51">
        <v>311</v>
      </c>
    </row>
    <row r="38" spans="1:14" x14ac:dyDescent="0.25">
      <c r="A38" s="71" t="s">
        <v>459</v>
      </c>
      <c r="B38" s="72">
        <f>SUM(B39:B46)</f>
        <v>0</v>
      </c>
      <c r="C38" s="72">
        <f t="shared" ref="C38:N38" si="5">SUM(C39:C46)</f>
        <v>0</v>
      </c>
      <c r="D38" s="72">
        <f t="shared" si="5"/>
        <v>0</v>
      </c>
      <c r="E38" s="72">
        <f t="shared" si="5"/>
        <v>518</v>
      </c>
      <c r="F38" s="72">
        <f t="shared" si="5"/>
        <v>0</v>
      </c>
      <c r="G38" s="72">
        <f t="shared" si="5"/>
        <v>0</v>
      </c>
      <c r="H38" s="72">
        <f t="shared" si="5"/>
        <v>0</v>
      </c>
      <c r="I38" s="72">
        <f t="shared" si="5"/>
        <v>0</v>
      </c>
      <c r="J38" s="72">
        <f t="shared" si="5"/>
        <v>0</v>
      </c>
      <c r="K38" s="72">
        <f t="shared" si="5"/>
        <v>0</v>
      </c>
      <c r="L38" s="72">
        <f t="shared" si="5"/>
        <v>142</v>
      </c>
      <c r="M38" s="72">
        <f t="shared" si="5"/>
        <v>0</v>
      </c>
      <c r="N38" s="72">
        <f t="shared" si="5"/>
        <v>624</v>
      </c>
    </row>
    <row r="39" spans="1:14" x14ac:dyDescent="0.25">
      <c r="A39" s="70" t="s">
        <v>412</v>
      </c>
    </row>
    <row r="40" spans="1:14" x14ac:dyDescent="0.25">
      <c r="A40" s="51" t="s">
        <v>460</v>
      </c>
      <c r="E40" s="51">
        <v>488</v>
      </c>
    </row>
    <row r="41" spans="1:14" x14ac:dyDescent="0.25">
      <c r="A41" s="76" t="s">
        <v>461</v>
      </c>
      <c r="N41" s="51">
        <v>220</v>
      </c>
    </row>
    <row r="42" spans="1:14" x14ac:dyDescent="0.25">
      <c r="A42" s="73" t="s">
        <v>435</v>
      </c>
    </row>
    <row r="44" spans="1:14" x14ac:dyDescent="0.25">
      <c r="A44" s="73" t="s">
        <v>449</v>
      </c>
    </row>
    <row r="45" spans="1:14" x14ac:dyDescent="0.25">
      <c r="A45" s="51" t="s">
        <v>452</v>
      </c>
      <c r="E45" s="51">
        <v>30</v>
      </c>
      <c r="L45" s="51">
        <v>142</v>
      </c>
      <c r="N45" s="51">
        <v>404</v>
      </c>
    </row>
    <row r="46" spans="1:14" x14ac:dyDescent="0.25">
      <c r="A46" s="76"/>
    </row>
    <row r="47" spans="1:14" x14ac:dyDescent="0.25">
      <c r="A47" s="71" t="s">
        <v>462</v>
      </c>
      <c r="B47" s="72">
        <f>SUM(B48:B56)</f>
        <v>485</v>
      </c>
      <c r="C47" s="72">
        <f t="shared" ref="C47:N47" si="6">SUM(C48:C56)</f>
        <v>0</v>
      </c>
      <c r="D47" s="72">
        <f t="shared" si="6"/>
        <v>0</v>
      </c>
      <c r="E47" s="72">
        <f t="shared" si="6"/>
        <v>0</v>
      </c>
      <c r="F47" s="72">
        <f t="shared" si="6"/>
        <v>0</v>
      </c>
      <c r="G47" s="72">
        <f t="shared" si="6"/>
        <v>0</v>
      </c>
      <c r="H47" s="72">
        <f t="shared" si="6"/>
        <v>0</v>
      </c>
      <c r="I47" s="72">
        <f t="shared" si="6"/>
        <v>0</v>
      </c>
      <c r="J47" s="72">
        <f t="shared" si="6"/>
        <v>0</v>
      </c>
      <c r="K47" s="72">
        <f t="shared" si="6"/>
        <v>0</v>
      </c>
      <c r="L47" s="72">
        <f t="shared" si="6"/>
        <v>0</v>
      </c>
      <c r="M47" s="72">
        <f t="shared" si="6"/>
        <v>0</v>
      </c>
      <c r="N47" s="72">
        <f t="shared" si="6"/>
        <v>0</v>
      </c>
    </row>
    <row r="48" spans="1:14" x14ac:dyDescent="0.25">
      <c r="A48" s="70" t="s">
        <v>412</v>
      </c>
    </row>
    <row r="49" spans="1:14" x14ac:dyDescent="0.25">
      <c r="A49" s="73" t="s">
        <v>435</v>
      </c>
    </row>
    <row r="50" spans="1:14" x14ac:dyDescent="0.25">
      <c r="A50" s="76" t="s">
        <v>463</v>
      </c>
      <c r="B50" s="51">
        <v>62</v>
      </c>
    </row>
    <row r="51" spans="1:14" x14ac:dyDescent="0.25">
      <c r="A51" s="73" t="s">
        <v>449</v>
      </c>
    </row>
    <row r="52" spans="1:14" x14ac:dyDescent="0.25">
      <c r="A52" s="76" t="s">
        <v>452</v>
      </c>
      <c r="B52" s="51">
        <v>370</v>
      </c>
    </row>
    <row r="53" spans="1:14" ht="45" x14ac:dyDescent="0.25">
      <c r="A53" s="74" t="s">
        <v>453</v>
      </c>
    </row>
    <row r="54" spans="1:14" x14ac:dyDescent="0.25">
      <c r="A54" s="76" t="s">
        <v>464</v>
      </c>
      <c r="B54" s="51">
        <v>5</v>
      </c>
    </row>
    <row r="55" spans="1:14" x14ac:dyDescent="0.25">
      <c r="A55" s="76" t="s">
        <v>465</v>
      </c>
    </row>
    <row r="56" spans="1:14" x14ac:dyDescent="0.25">
      <c r="A56" s="76" t="s">
        <v>466</v>
      </c>
      <c r="B56" s="51">
        <v>48</v>
      </c>
    </row>
    <row r="57" spans="1:14" x14ac:dyDescent="0.25">
      <c r="A57" s="71" t="s">
        <v>467</v>
      </c>
      <c r="B57" s="72">
        <f>SUM(B58:B73)</f>
        <v>15309</v>
      </c>
      <c r="C57" s="72">
        <f t="shared" ref="C57:N57" si="7">SUM(C58:C73)</f>
        <v>0</v>
      </c>
      <c r="D57" s="72">
        <f t="shared" si="7"/>
        <v>1500</v>
      </c>
      <c r="E57" s="72">
        <f t="shared" si="7"/>
        <v>0</v>
      </c>
      <c r="F57" s="72">
        <f t="shared" si="7"/>
        <v>0</v>
      </c>
      <c r="G57" s="72">
        <f t="shared" si="7"/>
        <v>0</v>
      </c>
      <c r="H57" s="72">
        <f t="shared" si="7"/>
        <v>0</v>
      </c>
      <c r="I57" s="72">
        <f t="shared" si="7"/>
        <v>0</v>
      </c>
      <c r="J57" s="72">
        <f t="shared" si="7"/>
        <v>0</v>
      </c>
      <c r="K57" s="72">
        <f t="shared" si="7"/>
        <v>0</v>
      </c>
      <c r="L57" s="72">
        <f t="shared" si="7"/>
        <v>0</v>
      </c>
      <c r="M57" s="72">
        <f t="shared" si="7"/>
        <v>0</v>
      </c>
      <c r="N57" s="72">
        <f t="shared" si="7"/>
        <v>0</v>
      </c>
    </row>
    <row r="58" spans="1:14" x14ac:dyDescent="0.25">
      <c r="A58" s="70" t="s">
        <v>412</v>
      </c>
    </row>
    <row r="59" spans="1:14" x14ac:dyDescent="0.25">
      <c r="A59" s="51" t="s">
        <v>468</v>
      </c>
      <c r="B59" s="51">
        <v>14</v>
      </c>
    </row>
    <row r="60" spans="1:14" x14ac:dyDescent="0.25">
      <c r="A60" s="51" t="s">
        <v>469</v>
      </c>
      <c r="B60" s="51">
        <v>364</v>
      </c>
    </row>
    <row r="61" spans="1:14" x14ac:dyDescent="0.25">
      <c r="A61" s="51" t="s">
        <v>470</v>
      </c>
      <c r="B61" s="51">
        <v>309</v>
      </c>
    </row>
    <row r="62" spans="1:14" x14ac:dyDescent="0.25">
      <c r="A62" s="51" t="s">
        <v>471</v>
      </c>
      <c r="B62" s="51">
        <v>3900</v>
      </c>
    </row>
    <row r="63" spans="1:14" x14ac:dyDescent="0.25">
      <c r="A63" s="51" t="s">
        <v>472</v>
      </c>
      <c r="B63" s="51">
        <v>2600</v>
      </c>
    </row>
    <row r="64" spans="1:14" x14ac:dyDescent="0.25">
      <c r="A64" s="73" t="s">
        <v>435</v>
      </c>
    </row>
    <row r="65" spans="1:14" x14ac:dyDescent="0.25">
      <c r="A65" s="51" t="s">
        <v>473</v>
      </c>
      <c r="B65" s="51">
        <v>350</v>
      </c>
    </row>
    <row r="66" spans="1:14" x14ac:dyDescent="0.25">
      <c r="A66" s="73" t="s">
        <v>449</v>
      </c>
    </row>
    <row r="67" spans="1:14" x14ac:dyDescent="0.25">
      <c r="A67" s="51" t="s">
        <v>452</v>
      </c>
      <c r="B67" s="51">
        <v>110</v>
      </c>
      <c r="D67" s="51">
        <v>1500</v>
      </c>
    </row>
    <row r="68" spans="1:14" x14ac:dyDescent="0.25">
      <c r="A68" s="51" t="s">
        <v>465</v>
      </c>
    </row>
    <row r="69" spans="1:14" ht="30" x14ac:dyDescent="0.25">
      <c r="A69" s="54" t="s">
        <v>474</v>
      </c>
      <c r="B69" s="51">
        <v>1153</v>
      </c>
    </row>
    <row r="70" spans="1:14" ht="30" x14ac:dyDescent="0.25">
      <c r="A70" s="54" t="s">
        <v>475</v>
      </c>
      <c r="B70" s="51">
        <v>6295</v>
      </c>
    </row>
    <row r="71" spans="1:14" ht="30" x14ac:dyDescent="0.25">
      <c r="A71" s="54" t="s">
        <v>476</v>
      </c>
      <c r="B71" s="51">
        <v>164</v>
      </c>
    </row>
    <row r="72" spans="1:14" x14ac:dyDescent="0.25">
      <c r="A72" s="51" t="s">
        <v>477</v>
      </c>
      <c r="B72" s="51">
        <v>20</v>
      </c>
    </row>
    <row r="73" spans="1:14" x14ac:dyDescent="0.25">
      <c r="A73" s="51" t="s">
        <v>478</v>
      </c>
      <c r="B73" s="51">
        <v>30</v>
      </c>
    </row>
    <row r="74" spans="1:14" x14ac:dyDescent="0.25">
      <c r="A74" s="78" t="s">
        <v>479</v>
      </c>
      <c r="B74" s="72">
        <f>SUM(B75:B94)</f>
        <v>0</v>
      </c>
      <c r="C74" s="72">
        <f t="shared" ref="C74:N74" si="8">SUM(C75:C94)</f>
        <v>0</v>
      </c>
      <c r="D74" s="72">
        <f t="shared" si="8"/>
        <v>0</v>
      </c>
      <c r="E74" s="72">
        <f t="shared" si="8"/>
        <v>0</v>
      </c>
      <c r="F74" s="72">
        <f t="shared" si="8"/>
        <v>3385</v>
      </c>
      <c r="G74" s="72">
        <f t="shared" si="8"/>
        <v>26</v>
      </c>
      <c r="H74" s="72">
        <f t="shared" si="8"/>
        <v>26</v>
      </c>
      <c r="I74" s="72">
        <f t="shared" si="8"/>
        <v>4639</v>
      </c>
      <c r="J74" s="72">
        <f>SUM(J75:J94)</f>
        <v>2051</v>
      </c>
      <c r="K74" s="72">
        <f t="shared" si="8"/>
        <v>513</v>
      </c>
      <c r="L74" s="72">
        <f t="shared" si="8"/>
        <v>0</v>
      </c>
      <c r="M74" s="72">
        <f t="shared" si="8"/>
        <v>0</v>
      </c>
      <c r="N74" s="72">
        <f t="shared" si="8"/>
        <v>0</v>
      </c>
    </row>
    <row r="75" spans="1:14" x14ac:dyDescent="0.25">
      <c r="A75" s="70" t="s">
        <v>412</v>
      </c>
    </row>
    <row r="76" spans="1:14" x14ac:dyDescent="0.25">
      <c r="A76" s="51" t="s">
        <v>480</v>
      </c>
      <c r="F76" s="51">
        <v>2112</v>
      </c>
    </row>
    <row r="77" spans="1:14" x14ac:dyDescent="0.25">
      <c r="A77" s="51" t="s">
        <v>481</v>
      </c>
      <c r="F77" s="51">
        <v>719</v>
      </c>
    </row>
    <row r="78" spans="1:14" x14ac:dyDescent="0.25">
      <c r="A78" s="51" t="s">
        <v>482</v>
      </c>
      <c r="I78" s="51">
        <v>3600</v>
      </c>
    </row>
    <row r="79" spans="1:14" x14ac:dyDescent="0.25">
      <c r="A79" s="51" t="s">
        <v>483</v>
      </c>
      <c r="I79" s="51">
        <v>650</v>
      </c>
    </row>
    <row r="80" spans="1:14" x14ac:dyDescent="0.25">
      <c r="A80" s="51" t="s">
        <v>484</v>
      </c>
      <c r="I80" s="51">
        <v>80</v>
      </c>
    </row>
    <row r="81" spans="1:11" x14ac:dyDescent="0.25">
      <c r="A81" s="51" t="s">
        <v>485</v>
      </c>
      <c r="I81" s="51">
        <v>281</v>
      </c>
    </row>
    <row r="82" spans="1:11" x14ac:dyDescent="0.25">
      <c r="A82" s="51" t="s">
        <v>486</v>
      </c>
      <c r="J82" s="51">
        <v>219</v>
      </c>
    </row>
    <row r="83" spans="1:11" x14ac:dyDescent="0.25">
      <c r="A83" s="73" t="s">
        <v>435</v>
      </c>
    </row>
    <row r="84" spans="1:11" x14ac:dyDescent="0.25">
      <c r="A84" s="76" t="s">
        <v>487</v>
      </c>
      <c r="J84" s="51">
        <v>1400</v>
      </c>
    </row>
    <row r="85" spans="1:11" x14ac:dyDescent="0.25">
      <c r="A85" s="73" t="s">
        <v>449</v>
      </c>
    </row>
    <row r="86" spans="1:11" x14ac:dyDescent="0.25">
      <c r="A86" s="51" t="s">
        <v>452</v>
      </c>
      <c r="F86" s="51">
        <v>504</v>
      </c>
      <c r="G86" s="51">
        <v>26</v>
      </c>
      <c r="H86" s="51">
        <v>26</v>
      </c>
      <c r="I86" s="51">
        <v>28</v>
      </c>
      <c r="J86" s="51">
        <v>132</v>
      </c>
      <c r="K86" s="51">
        <v>513</v>
      </c>
    </row>
    <row r="87" spans="1:11" ht="45" x14ac:dyDescent="0.25">
      <c r="A87" s="54" t="s">
        <v>453</v>
      </c>
    </row>
    <row r="88" spans="1:11" x14ac:dyDescent="0.25">
      <c r="A88" s="51" t="s">
        <v>488</v>
      </c>
      <c r="F88" s="51">
        <v>50</v>
      </c>
    </row>
    <row r="89" spans="1:11" x14ac:dyDescent="0.25">
      <c r="A89" s="51" t="s">
        <v>489</v>
      </c>
      <c r="J89" s="51">
        <v>50</v>
      </c>
    </row>
    <row r="90" spans="1:11" x14ac:dyDescent="0.25">
      <c r="A90" s="51" t="s">
        <v>490</v>
      </c>
      <c r="J90" s="51">
        <v>50</v>
      </c>
    </row>
    <row r="91" spans="1:11" x14ac:dyDescent="0.25">
      <c r="A91" s="51" t="s">
        <v>491</v>
      </c>
      <c r="J91" s="51">
        <v>50</v>
      </c>
    </row>
    <row r="92" spans="1:11" x14ac:dyDescent="0.25">
      <c r="A92" s="51" t="s">
        <v>492</v>
      </c>
      <c r="J92" s="51">
        <v>50</v>
      </c>
    </row>
    <row r="93" spans="1:11" x14ac:dyDescent="0.25">
      <c r="A93" s="51" t="s">
        <v>493</v>
      </c>
      <c r="J93" s="51">
        <v>50</v>
      </c>
    </row>
    <row r="94" spans="1:11" x14ac:dyDescent="0.25">
      <c r="A94" s="51" t="s">
        <v>494</v>
      </c>
      <c r="J94" s="51">
        <v>50</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topLeftCell="C1" workbookViewId="0">
      <selection activeCell="J9" sqref="J9"/>
    </sheetView>
  </sheetViews>
  <sheetFormatPr defaultRowHeight="15" x14ac:dyDescent="0.25"/>
  <cols>
    <col min="1" max="2" width="18.42578125" customWidth="1"/>
    <col min="3" max="3" width="35.7109375" customWidth="1"/>
    <col min="4" max="4" width="9.28515625" customWidth="1"/>
    <col min="5" max="6" width="16.42578125" customWidth="1"/>
    <col min="7" max="7" width="40" customWidth="1"/>
    <col min="8" max="8" width="57.28515625" customWidth="1"/>
    <col min="9" max="9" width="20.140625" bestFit="1" customWidth="1"/>
    <col min="10" max="10" width="12.28515625" bestFit="1" customWidth="1"/>
    <col min="11" max="11" width="12.28515625" customWidth="1"/>
    <col min="12" max="12" width="30.7109375" bestFit="1" customWidth="1"/>
    <col min="13" max="13" width="48.5703125" customWidth="1"/>
    <col min="14" max="14" width="12.28515625" customWidth="1"/>
    <col min="15" max="15" width="11.140625" customWidth="1"/>
    <col min="16" max="16" width="10" customWidth="1"/>
    <col min="17" max="17" width="13.28515625" customWidth="1"/>
    <col min="19" max="19" width="10" customWidth="1"/>
    <col min="20" max="20" width="11.85546875" customWidth="1"/>
    <col min="23" max="23" width="12.42578125" customWidth="1"/>
  </cols>
  <sheetData>
    <row r="1" spans="1:16" x14ac:dyDescent="0.25">
      <c r="A1" t="s">
        <v>8438</v>
      </c>
    </row>
    <row r="2" spans="1:16" ht="45" x14ac:dyDescent="0.25">
      <c r="A2" s="82" t="s">
        <v>497</v>
      </c>
      <c r="B2" s="82" t="s">
        <v>8370</v>
      </c>
      <c r="C2" s="83" t="s">
        <v>498</v>
      </c>
      <c r="D2" s="82" t="s">
        <v>495</v>
      </c>
      <c r="E2" s="82" t="s">
        <v>503</v>
      </c>
      <c r="F2" s="82" t="s">
        <v>8372</v>
      </c>
      <c r="G2" s="82" t="s">
        <v>8372</v>
      </c>
      <c r="H2" s="83" t="s">
        <v>496</v>
      </c>
      <c r="I2" s="83" t="s">
        <v>501</v>
      </c>
      <c r="J2" s="83" t="s">
        <v>502</v>
      </c>
      <c r="K2" s="82" t="s">
        <v>504</v>
      </c>
      <c r="L2" s="83" t="s">
        <v>505</v>
      </c>
      <c r="M2" s="83" t="s">
        <v>530</v>
      </c>
      <c r="N2" s="83" t="s">
        <v>8373</v>
      </c>
      <c r="O2" s="112" t="s">
        <v>501</v>
      </c>
    </row>
    <row r="3" spans="1:16" x14ac:dyDescent="0.25">
      <c r="A3" s="84" t="s">
        <v>531</v>
      </c>
      <c r="B3" s="84"/>
      <c r="C3" s="85"/>
      <c r="D3" s="84"/>
      <c r="E3" s="84"/>
      <c r="F3" s="84"/>
      <c r="G3" s="84"/>
      <c r="H3" s="85"/>
      <c r="I3" s="85"/>
      <c r="J3" s="85"/>
      <c r="K3" s="84"/>
      <c r="L3" s="85"/>
      <c r="M3" s="85"/>
      <c r="N3" s="97"/>
      <c r="O3" s="97"/>
    </row>
    <row r="4" spans="1:16" ht="75" x14ac:dyDescent="0.25">
      <c r="A4" t="s">
        <v>516</v>
      </c>
      <c r="B4" t="s">
        <v>8129</v>
      </c>
      <c r="C4" t="s">
        <v>499</v>
      </c>
      <c r="D4">
        <v>33</v>
      </c>
      <c r="E4" s="80">
        <v>41801</v>
      </c>
      <c r="F4" s="80" t="s">
        <v>1188</v>
      </c>
      <c r="G4" s="116" t="s">
        <v>7972</v>
      </c>
      <c r="H4" s="79" t="s">
        <v>500</v>
      </c>
      <c r="I4">
        <v>2839330.94</v>
      </c>
      <c r="J4" s="40">
        <f>I4/Altele!D2</f>
        <v>638827.10255141067</v>
      </c>
      <c r="K4">
        <v>1</v>
      </c>
      <c r="L4" t="s">
        <v>506</v>
      </c>
      <c r="M4" s="79" t="s">
        <v>507</v>
      </c>
    </row>
    <row r="5" spans="1:16" ht="60" x14ac:dyDescent="0.25">
      <c r="A5" t="s">
        <v>508</v>
      </c>
      <c r="B5" t="s">
        <v>8197</v>
      </c>
      <c r="C5" t="s">
        <v>512</v>
      </c>
      <c r="D5">
        <v>13</v>
      </c>
      <c r="E5" s="80">
        <v>41703</v>
      </c>
      <c r="F5" s="80" t="s">
        <v>8225</v>
      </c>
      <c r="G5" s="116" t="s">
        <v>8487</v>
      </c>
      <c r="H5" s="79" t="s">
        <v>509</v>
      </c>
      <c r="I5">
        <v>40617450</v>
      </c>
      <c r="J5" s="146">
        <f>I5/Altele!D3</f>
        <v>9138606.3987760413</v>
      </c>
      <c r="K5">
        <v>3</v>
      </c>
      <c r="L5" s="30" t="s">
        <v>510</v>
      </c>
      <c r="M5" s="79" t="s">
        <v>511</v>
      </c>
      <c r="N5" t="s">
        <v>8374</v>
      </c>
    </row>
    <row r="6" spans="1:16" ht="60" x14ac:dyDescent="0.25">
      <c r="A6" t="s">
        <v>513</v>
      </c>
      <c r="B6" s="30" t="s">
        <v>8229</v>
      </c>
      <c r="C6" t="s">
        <v>512</v>
      </c>
      <c r="D6">
        <v>12</v>
      </c>
      <c r="E6" s="80">
        <v>41703</v>
      </c>
      <c r="F6" s="80" t="s">
        <v>8225</v>
      </c>
      <c r="G6" s="116" t="s">
        <v>8487</v>
      </c>
      <c r="H6" s="30" t="s">
        <v>514</v>
      </c>
      <c r="I6">
        <v>36166182</v>
      </c>
      <c r="J6" s="146">
        <f>I6/Altele!D4</f>
        <v>8137106.151284704</v>
      </c>
      <c r="K6">
        <v>3</v>
      </c>
      <c r="L6" s="30" t="s">
        <v>510</v>
      </c>
      <c r="M6" s="30" t="s">
        <v>511</v>
      </c>
      <c r="N6" t="s">
        <v>8374</v>
      </c>
    </row>
    <row r="7" spans="1:16" ht="90" x14ac:dyDescent="0.25">
      <c r="A7" t="s">
        <v>515</v>
      </c>
      <c r="B7" t="s">
        <v>8197</v>
      </c>
      <c r="C7" t="s">
        <v>517</v>
      </c>
      <c r="D7">
        <v>38</v>
      </c>
      <c r="E7" s="80">
        <v>41842</v>
      </c>
      <c r="F7" s="80" t="s">
        <v>8319</v>
      </c>
      <c r="G7" s="117" t="s">
        <v>8488</v>
      </c>
      <c r="H7" s="79" t="s">
        <v>518</v>
      </c>
      <c r="I7">
        <v>4459250</v>
      </c>
      <c r="J7" s="146">
        <f>I7/Altele!D5</f>
        <v>1003296.1346352877</v>
      </c>
      <c r="K7">
        <v>2</v>
      </c>
      <c r="L7" t="s">
        <v>519</v>
      </c>
      <c r="M7" s="79" t="s">
        <v>520</v>
      </c>
    </row>
    <row r="8" spans="1:16" ht="90" x14ac:dyDescent="0.25">
      <c r="A8" t="s">
        <v>521</v>
      </c>
      <c r="B8" s="30" t="s">
        <v>8176</v>
      </c>
      <c r="C8" s="81" t="s">
        <v>524</v>
      </c>
      <c r="D8">
        <v>58</v>
      </c>
      <c r="E8" s="80">
        <v>41949</v>
      </c>
      <c r="F8" s="80" t="s">
        <v>8314</v>
      </c>
      <c r="G8" s="117" t="s">
        <v>8489</v>
      </c>
      <c r="H8" s="79" t="s">
        <v>525</v>
      </c>
      <c r="I8">
        <v>6964500</v>
      </c>
      <c r="J8" s="147">
        <f>I8/Altele!D6</f>
        <v>1566957.656482023</v>
      </c>
      <c r="K8">
        <v>1</v>
      </c>
      <c r="L8" t="s">
        <v>522</v>
      </c>
      <c r="M8" s="79" t="s">
        <v>523</v>
      </c>
      <c r="N8" t="s">
        <v>8374</v>
      </c>
    </row>
    <row r="9" spans="1:16" ht="135" x14ac:dyDescent="0.25">
      <c r="A9" t="s">
        <v>526</v>
      </c>
      <c r="B9" t="s">
        <v>8129</v>
      </c>
      <c r="C9" t="s">
        <v>512</v>
      </c>
      <c r="D9">
        <v>57</v>
      </c>
      <c r="E9" s="80">
        <v>41912</v>
      </c>
      <c r="F9" s="80"/>
      <c r="G9" s="116" t="s">
        <v>8375</v>
      </c>
      <c r="H9" s="79" t="s">
        <v>527</v>
      </c>
      <c r="I9">
        <v>620000</v>
      </c>
      <c r="J9" s="147">
        <f>I9/Altele!D6</f>
        <v>139495.1176708815</v>
      </c>
      <c r="K9">
        <v>11</v>
      </c>
      <c r="L9" t="s">
        <v>528</v>
      </c>
      <c r="M9" s="79" t="s">
        <v>529</v>
      </c>
      <c r="N9" t="s">
        <v>8374</v>
      </c>
    </row>
    <row r="10" spans="1:16" ht="195" x14ac:dyDescent="0.25">
      <c r="A10" t="s">
        <v>8450</v>
      </c>
      <c r="B10" t="s">
        <v>8129</v>
      </c>
      <c r="C10" t="s">
        <v>512</v>
      </c>
      <c r="D10">
        <v>4</v>
      </c>
      <c r="E10" s="80">
        <v>41659</v>
      </c>
      <c r="F10" s="80"/>
      <c r="G10" s="116" t="s">
        <v>8454</v>
      </c>
      <c r="H10" s="79" t="s">
        <v>8453</v>
      </c>
      <c r="I10">
        <v>21534594.16</v>
      </c>
      <c r="J10" s="147">
        <f>I10/Altele!D6</f>
        <v>4845114.1070062546</v>
      </c>
      <c r="K10">
        <v>13</v>
      </c>
      <c r="L10" t="s">
        <v>539</v>
      </c>
      <c r="M10" s="79" t="s">
        <v>542</v>
      </c>
      <c r="N10" t="s">
        <v>8374</v>
      </c>
    </row>
    <row r="11" spans="1:16" ht="195" x14ac:dyDescent="0.25">
      <c r="A11" t="s">
        <v>8452</v>
      </c>
      <c r="B11" t="s">
        <v>8129</v>
      </c>
      <c r="C11" t="s">
        <v>512</v>
      </c>
      <c r="D11">
        <v>3</v>
      </c>
      <c r="E11" s="80">
        <v>41659</v>
      </c>
      <c r="F11" s="80"/>
      <c r="G11" s="116" t="s">
        <v>8454</v>
      </c>
      <c r="H11" s="79" t="s">
        <v>8453</v>
      </c>
      <c r="I11">
        <v>20463969.52</v>
      </c>
      <c r="J11" s="147">
        <f>I11/Altele!D6</f>
        <v>4604231.9938802142</v>
      </c>
      <c r="K11">
        <v>13</v>
      </c>
      <c r="L11" t="s">
        <v>539</v>
      </c>
      <c r="M11" s="79" t="s">
        <v>542</v>
      </c>
      <c r="N11" t="s">
        <v>8374</v>
      </c>
    </row>
    <row r="12" spans="1:16" ht="195" x14ac:dyDescent="0.25">
      <c r="A12" t="s">
        <v>8452</v>
      </c>
      <c r="B12" t="s">
        <v>8129</v>
      </c>
      <c r="C12" t="s">
        <v>512</v>
      </c>
      <c r="D12">
        <v>1</v>
      </c>
      <c r="E12" s="80">
        <v>41652</v>
      </c>
      <c r="F12" s="80"/>
      <c r="G12" s="116" t="s">
        <v>8454</v>
      </c>
      <c r="H12" s="79" t="s">
        <v>8453</v>
      </c>
      <c r="I12">
        <v>2687450</v>
      </c>
      <c r="J12" s="147">
        <f>I12/Altele!D6</f>
        <v>604655.08707195241</v>
      </c>
      <c r="K12">
        <v>6</v>
      </c>
      <c r="L12" t="s">
        <v>8235</v>
      </c>
      <c r="M12" s="79" t="s">
        <v>8455</v>
      </c>
      <c r="N12" t="s">
        <v>8374</v>
      </c>
    </row>
    <row r="13" spans="1:16" ht="90" x14ac:dyDescent="0.25">
      <c r="A13" t="s">
        <v>8456</v>
      </c>
      <c r="B13" t="s">
        <v>8411</v>
      </c>
      <c r="C13" t="s">
        <v>512</v>
      </c>
      <c r="D13">
        <v>54</v>
      </c>
      <c r="E13" s="80">
        <v>41893</v>
      </c>
      <c r="F13" s="80"/>
      <c r="G13" s="116" t="s">
        <v>8375</v>
      </c>
      <c r="H13" s="79" t="s">
        <v>8307</v>
      </c>
      <c r="I13">
        <v>411300</v>
      </c>
      <c r="J13" s="147">
        <f>I13/Altele!D6</f>
        <v>92539.26112586059</v>
      </c>
      <c r="K13">
        <v>7</v>
      </c>
      <c r="L13" t="s">
        <v>528</v>
      </c>
      <c r="M13" s="79" t="s">
        <v>529</v>
      </c>
      <c r="N13" t="s">
        <v>8374</v>
      </c>
    </row>
    <row r="14" spans="1:16" x14ac:dyDescent="0.25">
      <c r="E14" s="80"/>
      <c r="F14" s="80"/>
      <c r="G14" s="80"/>
      <c r="H14" s="137" t="s">
        <v>8457</v>
      </c>
      <c r="I14" s="97">
        <f>SUM(I4:I13)</f>
        <v>136764026.62</v>
      </c>
      <c r="J14" s="97">
        <f>I14/Altele!D6</f>
        <v>30770829.010484632</v>
      </c>
      <c r="M14" s="79"/>
    </row>
    <row r="15" spans="1:16" x14ac:dyDescent="0.25">
      <c r="A15" s="115" t="s">
        <v>479</v>
      </c>
      <c r="B15" s="115"/>
      <c r="C15" s="115"/>
      <c r="D15" s="115"/>
      <c r="E15" s="115"/>
      <c r="F15" s="115"/>
      <c r="G15" s="115"/>
      <c r="H15" s="115"/>
      <c r="I15" s="115"/>
      <c r="J15" s="115"/>
      <c r="K15" s="115"/>
      <c r="L15" s="115"/>
      <c r="M15" s="115"/>
      <c r="N15" s="97" t="s">
        <v>512</v>
      </c>
      <c r="O15" s="97" t="s">
        <v>277</v>
      </c>
      <c r="P15" s="97" t="s">
        <v>276</v>
      </c>
    </row>
    <row r="16" spans="1:16" ht="75" x14ac:dyDescent="0.25">
      <c r="A16" t="s">
        <v>8376</v>
      </c>
      <c r="B16" t="s">
        <v>8129</v>
      </c>
      <c r="C16" t="s">
        <v>8103</v>
      </c>
      <c r="D16">
        <v>255</v>
      </c>
      <c r="E16" s="80">
        <v>41647</v>
      </c>
      <c r="F16" s="80"/>
      <c r="G16" s="79" t="s">
        <v>8377</v>
      </c>
      <c r="H16" s="79" t="s">
        <v>8378</v>
      </c>
      <c r="I16">
        <v>752323</v>
      </c>
      <c r="J16" s="149">
        <f>I16/Altele!D6</f>
        <v>169266.75066372677</v>
      </c>
      <c r="K16">
        <v>2</v>
      </c>
      <c r="L16" t="s">
        <v>8137</v>
      </c>
      <c r="M16" s="79" t="s">
        <v>8379</v>
      </c>
      <c r="N16" t="s">
        <v>8399</v>
      </c>
      <c r="O16">
        <f>14311.15+37725.5+46817.35+52602.5+22402.5+15816.8+21250.85+27763.75+34532.9+32825.85+40453.95+34842.13+32804.2</f>
        <v>414149.43</v>
      </c>
      <c r="P16" s="32">
        <f>O16/Altele!D6</f>
        <v>93180.36043738469</v>
      </c>
    </row>
    <row r="17" spans="1:25" ht="75" x14ac:dyDescent="0.25">
      <c r="A17" t="s">
        <v>8380</v>
      </c>
      <c r="B17" t="s">
        <v>8129</v>
      </c>
      <c r="C17" t="s">
        <v>8103</v>
      </c>
      <c r="D17">
        <v>4015</v>
      </c>
      <c r="E17" s="80">
        <v>41698</v>
      </c>
      <c r="F17" s="80"/>
      <c r="G17" s="30" t="s">
        <v>8382</v>
      </c>
      <c r="H17" s="79" t="s">
        <v>8381</v>
      </c>
      <c r="I17">
        <v>1018247.13</v>
      </c>
      <c r="J17" s="149">
        <f>I17/Altele!D6</f>
        <v>229097.58583449578</v>
      </c>
      <c r="K17">
        <v>4</v>
      </c>
      <c r="L17" t="s">
        <v>8127</v>
      </c>
      <c r="M17" s="79" t="s">
        <v>8383</v>
      </c>
      <c r="N17" t="s">
        <v>8399</v>
      </c>
      <c r="O17">
        <f>63382.85+79521.74+60998.98+81099.22+67955.79+34742.07+23420.2+28924.19+32140.63+50154.3+47299.67+2144.49+25956.74</f>
        <v>597740.87</v>
      </c>
      <c r="P17" s="32">
        <f>O17/Altele!D6</f>
        <v>134486.98870539531</v>
      </c>
    </row>
    <row r="18" spans="1:25" ht="75.75" thickBot="1" x14ac:dyDescent="0.3">
      <c r="A18" t="s">
        <v>8384</v>
      </c>
      <c r="B18" t="s">
        <v>8129</v>
      </c>
      <c r="C18" t="s">
        <v>8386</v>
      </c>
      <c r="D18">
        <v>13833</v>
      </c>
      <c r="E18" s="80">
        <v>41834</v>
      </c>
      <c r="F18" s="80"/>
      <c r="G18" s="30" t="s">
        <v>8387</v>
      </c>
      <c r="H18" s="79" t="s">
        <v>8385</v>
      </c>
      <c r="I18">
        <v>658492.16000000003</v>
      </c>
      <c r="J18" s="131">
        <f>I18/Altele!D6</f>
        <v>148155.55055573056</v>
      </c>
      <c r="K18">
        <v>6</v>
      </c>
      <c r="L18" s="79" t="s">
        <v>8388</v>
      </c>
      <c r="M18" s="79" t="s">
        <v>8389</v>
      </c>
      <c r="N18" t="s">
        <v>8374</v>
      </c>
      <c r="P18" s="32"/>
    </row>
    <row r="19" spans="1:25" ht="75" x14ac:dyDescent="0.25">
      <c r="A19" s="118" t="s">
        <v>8390</v>
      </c>
      <c r="B19" s="119" t="s">
        <v>8120</v>
      </c>
      <c r="C19" s="120" t="s">
        <v>8103</v>
      </c>
      <c r="D19" s="120">
        <v>18900</v>
      </c>
      <c r="E19" s="121">
        <v>41908</v>
      </c>
      <c r="F19" s="121"/>
      <c r="G19" s="120" t="s">
        <v>8392</v>
      </c>
      <c r="H19" s="122" t="s">
        <v>8391</v>
      </c>
      <c r="I19" s="120">
        <v>579385.77</v>
      </c>
      <c r="J19" s="149">
        <f>I19/Altele!D6</f>
        <v>130357.23574674886</v>
      </c>
      <c r="K19" s="120">
        <v>4</v>
      </c>
      <c r="L19" s="120" t="s">
        <v>8240</v>
      </c>
      <c r="M19" s="123" t="s">
        <v>8393</v>
      </c>
      <c r="P19" s="32"/>
    </row>
    <row r="20" spans="1:25" ht="135" x14ac:dyDescent="0.25">
      <c r="A20" s="124"/>
      <c r="B20" s="26"/>
      <c r="C20" s="26"/>
      <c r="D20" s="26"/>
      <c r="E20" s="26"/>
      <c r="F20" s="26"/>
      <c r="G20" s="26"/>
      <c r="H20" s="125" t="s">
        <v>8397</v>
      </c>
      <c r="I20" s="26">
        <v>584371.1</v>
      </c>
      <c r="J20" s="149">
        <f>I20/Altele!D6</f>
        <v>131478.89573864912</v>
      </c>
      <c r="K20" s="26">
        <v>4</v>
      </c>
      <c r="L20" s="26" t="s">
        <v>8253</v>
      </c>
      <c r="M20" s="126" t="s">
        <v>8394</v>
      </c>
      <c r="P20" s="32"/>
    </row>
    <row r="21" spans="1:25" ht="90" x14ac:dyDescent="0.25">
      <c r="A21" s="124"/>
      <c r="B21" s="26"/>
      <c r="C21" s="26"/>
      <c r="D21" s="26"/>
      <c r="E21" s="26"/>
      <c r="F21" s="26"/>
      <c r="G21" s="26"/>
      <c r="H21" s="26"/>
      <c r="I21" s="26">
        <v>768483.66</v>
      </c>
      <c r="J21" s="149">
        <f>I21/Altele!D6</f>
        <v>172902.7719029834</v>
      </c>
      <c r="K21" s="26">
        <v>4</v>
      </c>
      <c r="L21" s="26" t="s">
        <v>8255</v>
      </c>
      <c r="M21" s="126" t="s">
        <v>8395</v>
      </c>
      <c r="N21" s="30" t="s">
        <v>8398</v>
      </c>
      <c r="O21" s="51">
        <f>58693.76+46298.18+52163.91+39545.44</f>
        <v>196701.29</v>
      </c>
      <c r="P21" s="32">
        <f>O21/Altele!D6</f>
        <v>44256.241281555143</v>
      </c>
      <c r="Q21" s="30"/>
      <c r="R21" s="51"/>
      <c r="S21" s="51"/>
      <c r="T21" s="51"/>
      <c r="U21" s="51"/>
      <c r="V21" s="51"/>
      <c r="W21" s="51"/>
      <c r="X21" s="51"/>
      <c r="Y21" s="51"/>
    </row>
    <row r="22" spans="1:25" ht="135.75" thickBot="1" x14ac:dyDescent="0.3">
      <c r="A22" s="127"/>
      <c r="B22" s="128"/>
      <c r="C22" s="128"/>
      <c r="D22" s="128"/>
      <c r="E22" s="128"/>
      <c r="F22" s="128"/>
      <c r="G22" s="128"/>
      <c r="H22" s="128"/>
      <c r="I22" s="128">
        <v>542017.1</v>
      </c>
      <c r="J22" s="149">
        <f>I22/Altele!D6</f>
        <v>121949.57926472572</v>
      </c>
      <c r="K22" s="128">
        <v>4</v>
      </c>
      <c r="L22" s="129" t="s">
        <v>8247</v>
      </c>
      <c r="M22" s="130" t="s">
        <v>8396</v>
      </c>
      <c r="P22" s="32"/>
    </row>
    <row r="23" spans="1:25" ht="75" x14ac:dyDescent="0.25">
      <c r="A23" t="s">
        <v>8401</v>
      </c>
      <c r="B23" s="30" t="s">
        <v>8120</v>
      </c>
      <c r="C23" t="s">
        <v>8103</v>
      </c>
      <c r="D23">
        <v>7712</v>
      </c>
      <c r="E23" s="80">
        <v>41745</v>
      </c>
      <c r="F23" s="80"/>
      <c r="G23" s="79" t="s">
        <v>8403</v>
      </c>
      <c r="H23" s="18" t="s">
        <v>8402</v>
      </c>
      <c r="I23">
        <v>1432147.13</v>
      </c>
      <c r="J23" s="149">
        <f>I23/Altele!D6</f>
        <v>322221.82648607291</v>
      </c>
      <c r="K23" s="132">
        <v>2</v>
      </c>
      <c r="L23" t="s">
        <v>8118</v>
      </c>
      <c r="M23" s="79" t="s">
        <v>8404</v>
      </c>
      <c r="N23" t="s">
        <v>8405</v>
      </c>
      <c r="O23">
        <f>123263.2+82936.69+90531.58+117125.66+50002.6+23292.02+38187.99+65413.42+127397.19</f>
        <v>718150.35000000009</v>
      </c>
      <c r="P23" s="32">
        <f>O23/Altele!D6</f>
        <v>161578.17351392703</v>
      </c>
    </row>
    <row r="24" spans="1:25" ht="105" x14ac:dyDescent="0.25">
      <c r="A24" t="s">
        <v>8406</v>
      </c>
      <c r="B24" t="s">
        <v>8129</v>
      </c>
      <c r="C24" t="s">
        <v>8103</v>
      </c>
      <c r="D24">
        <v>19761</v>
      </c>
      <c r="E24" s="80">
        <v>41920</v>
      </c>
      <c r="F24" s="80"/>
      <c r="G24" t="s">
        <v>8407</v>
      </c>
      <c r="H24" t="s">
        <v>8265</v>
      </c>
      <c r="I24">
        <v>1020863</v>
      </c>
      <c r="J24" s="149">
        <f>I24/Altele!D6</f>
        <v>229686.13598524049</v>
      </c>
      <c r="K24" s="132">
        <v>1</v>
      </c>
      <c r="L24" t="s">
        <v>8137</v>
      </c>
      <c r="M24" s="79" t="s">
        <v>8408</v>
      </c>
      <c r="N24" t="s">
        <v>8409</v>
      </c>
      <c r="O24">
        <f>81902.18+61221.4+69297.65+56403.1</f>
        <v>268824.32999999996</v>
      </c>
      <c r="P24" s="32">
        <f>O24/Altele!D6</f>
        <v>60483.357332493346</v>
      </c>
    </row>
    <row r="25" spans="1:25" ht="30.75" thickBot="1" x14ac:dyDescent="0.3">
      <c r="A25" t="s">
        <v>8412</v>
      </c>
      <c r="B25" t="s">
        <v>8411</v>
      </c>
      <c r="C25" t="s">
        <v>8103</v>
      </c>
      <c r="D25">
        <v>334</v>
      </c>
      <c r="E25" s="80">
        <v>41648</v>
      </c>
      <c r="F25" s="80"/>
      <c r="G25" s="30" t="s">
        <v>8413</v>
      </c>
      <c r="H25" s="30" t="s">
        <v>8414</v>
      </c>
      <c r="I25">
        <v>490099.94</v>
      </c>
      <c r="J25" s="133">
        <f>I25/Altele!D6</f>
        <v>110268.62709805155</v>
      </c>
      <c r="L25" t="s">
        <v>8159</v>
      </c>
      <c r="M25" s="135" t="s">
        <v>8415</v>
      </c>
      <c r="N25" t="s">
        <v>8410</v>
      </c>
      <c r="O25">
        <f>131674.96+72044.64+134472.53</f>
        <v>338192.13</v>
      </c>
      <c r="P25" s="32">
        <f>O25/Altele!D6</f>
        <v>76090.566080187185</v>
      </c>
    </row>
    <row r="26" spans="1:25" ht="90" x14ac:dyDescent="0.25">
      <c r="A26" t="s">
        <v>8416</v>
      </c>
      <c r="B26" t="s">
        <v>8411</v>
      </c>
      <c r="C26" t="s">
        <v>8103</v>
      </c>
      <c r="D26">
        <v>2596</v>
      </c>
      <c r="E26" s="80">
        <v>41682</v>
      </c>
      <c r="F26" s="80"/>
      <c r="G26" t="s">
        <v>8418</v>
      </c>
      <c r="H26" s="30" t="s">
        <v>8417</v>
      </c>
      <c r="I26">
        <v>495993</v>
      </c>
      <c r="J26" s="149">
        <f>I26/Altele!D6</f>
        <v>111594.51919182828</v>
      </c>
      <c r="K26">
        <v>4</v>
      </c>
      <c r="L26" t="s">
        <v>8137</v>
      </c>
      <c r="M26" s="135" t="s">
        <v>8419</v>
      </c>
      <c r="N26" t="s">
        <v>8400</v>
      </c>
      <c r="O26">
        <f>14252.13+32175+29892+22668+34418.5+26793.5+21802.5+24120.5+21652+22251+27547.84+1240+18872.17+4788</f>
        <v>302473.14</v>
      </c>
      <c r="P26" s="32">
        <f>O26/Altele!D6</f>
        <v>68054.074607388742</v>
      </c>
    </row>
    <row r="27" spans="1:25" ht="75" x14ac:dyDescent="0.25">
      <c r="A27" t="s">
        <v>8423</v>
      </c>
      <c r="B27" t="s">
        <v>8411</v>
      </c>
      <c r="C27" t="s">
        <v>8103</v>
      </c>
      <c r="D27">
        <v>6167</v>
      </c>
      <c r="E27" s="80">
        <v>41729</v>
      </c>
      <c r="F27" s="80"/>
      <c r="G27" t="s">
        <v>8422</v>
      </c>
      <c r="H27" s="30" t="s">
        <v>8421</v>
      </c>
      <c r="I27">
        <v>175770.6</v>
      </c>
      <c r="J27" s="149">
        <f>I27/Altele!D6</f>
        <v>39547.000854970072</v>
      </c>
      <c r="K27">
        <v>3</v>
      </c>
      <c r="L27" t="s">
        <v>8152</v>
      </c>
      <c r="M27" s="30" t="s">
        <v>8424</v>
      </c>
      <c r="N27" t="s">
        <v>8425</v>
      </c>
      <c r="O27">
        <f>16131.67+11872.94+13636.65+18685.54+8770.3+7075.87+6979.61+12000.49+14558.43+12240.26</f>
        <v>121951.76</v>
      </c>
      <c r="P27" s="32">
        <f>O27/Altele!D6</f>
        <v>27438.185663501776</v>
      </c>
    </row>
    <row r="28" spans="1:25" ht="60.75" thickBot="1" x14ac:dyDescent="0.3">
      <c r="A28" t="s">
        <v>8426</v>
      </c>
      <c r="B28" t="s">
        <v>8411</v>
      </c>
      <c r="C28" t="s">
        <v>8103</v>
      </c>
      <c r="D28">
        <v>11630</v>
      </c>
      <c r="E28" s="80">
        <v>41806</v>
      </c>
      <c r="F28" s="80"/>
      <c r="G28" s="30" t="s">
        <v>8427</v>
      </c>
      <c r="H28" s="30" t="s">
        <v>8170</v>
      </c>
      <c r="I28">
        <v>568000</v>
      </c>
      <c r="J28" s="133">
        <f>I28/Altele!D6</f>
        <v>127795.52715654951</v>
      </c>
      <c r="K28">
        <v>1</v>
      </c>
      <c r="L28" t="s">
        <v>8166</v>
      </c>
      <c r="M28" t="s">
        <v>8428</v>
      </c>
      <c r="N28" t="s">
        <v>8429</v>
      </c>
      <c r="O28">
        <f>84621.3+98871.3</f>
        <v>183492.6</v>
      </c>
      <c r="P28" s="32">
        <f>O28/Altele!D6</f>
        <v>41284.390046348373</v>
      </c>
    </row>
    <row r="29" spans="1:25" ht="30.75" thickBot="1" x14ac:dyDescent="0.3">
      <c r="A29" t="s">
        <v>8430</v>
      </c>
      <c r="B29" t="s">
        <v>8411</v>
      </c>
      <c r="C29" t="s">
        <v>8103</v>
      </c>
      <c r="D29">
        <v>10337</v>
      </c>
      <c r="E29" s="80">
        <v>41786</v>
      </c>
      <c r="F29" s="80"/>
      <c r="G29" s="30" t="s">
        <v>8431</v>
      </c>
      <c r="H29" t="s">
        <v>8105</v>
      </c>
      <c r="I29">
        <v>518732</v>
      </c>
      <c r="J29" s="133">
        <f>I29/Altele!D6</f>
        <v>116710.6151284705</v>
      </c>
      <c r="K29">
        <v>2</v>
      </c>
      <c r="L29" t="s">
        <v>8095</v>
      </c>
      <c r="M29" s="30" t="s">
        <v>8432</v>
      </c>
      <c r="N29" t="s">
        <v>8429</v>
      </c>
      <c r="O29">
        <f>52638.5+124231.9</f>
        <v>176870.39999999999</v>
      </c>
      <c r="P29" s="32">
        <f>O29/Altele!D6</f>
        <v>39794.447194348191</v>
      </c>
    </row>
    <row r="30" spans="1:25" ht="15.75" thickBot="1" x14ac:dyDescent="0.3">
      <c r="A30" t="s">
        <v>8433</v>
      </c>
      <c r="B30" t="s">
        <v>8411</v>
      </c>
      <c r="C30" t="s">
        <v>8103</v>
      </c>
      <c r="D30">
        <v>12223</v>
      </c>
      <c r="E30" s="80">
        <v>41814</v>
      </c>
      <c r="F30" s="80"/>
      <c r="G30" s="30" t="s">
        <v>8434</v>
      </c>
      <c r="H30" t="s">
        <v>8114</v>
      </c>
      <c r="I30">
        <v>165412.1</v>
      </c>
      <c r="J30" s="150">
        <f>I30/Altele!D6</f>
        <v>37216.419925302616</v>
      </c>
      <c r="K30">
        <v>2</v>
      </c>
      <c r="L30" t="s">
        <v>8110</v>
      </c>
      <c r="M30" s="30" t="s">
        <v>8435</v>
      </c>
      <c r="N30" t="s">
        <v>8436</v>
      </c>
      <c r="O30">
        <v>42041.39</v>
      </c>
      <c r="P30" s="32">
        <f>O30/Altele!D6</f>
        <v>9458.9816856410016</v>
      </c>
    </row>
    <row r="31" spans="1:25" ht="45.75" thickBot="1" x14ac:dyDescent="0.3">
      <c r="A31" t="s">
        <v>8437</v>
      </c>
      <c r="B31" t="s">
        <v>8411</v>
      </c>
      <c r="C31" t="s">
        <v>8386</v>
      </c>
      <c r="D31">
        <v>21219</v>
      </c>
      <c r="E31" s="80">
        <v>41940</v>
      </c>
      <c r="F31" s="80"/>
      <c r="G31" s="30" t="s">
        <v>8439</v>
      </c>
      <c r="H31" s="88" t="s">
        <v>8440</v>
      </c>
      <c r="I31">
        <v>258661</v>
      </c>
      <c r="J31" s="133">
        <f>I31/Altele!D6</f>
        <v>58196.688115915938</v>
      </c>
      <c r="K31">
        <v>2</v>
      </c>
      <c r="L31" t="s">
        <v>8441</v>
      </c>
      <c r="M31" s="30" t="s">
        <v>8442</v>
      </c>
      <c r="N31" t="s">
        <v>8374</v>
      </c>
    </row>
    <row r="32" spans="1:25" ht="30" x14ac:dyDescent="0.25">
      <c r="A32" t="s">
        <v>8443</v>
      </c>
      <c r="B32" t="s">
        <v>8411</v>
      </c>
      <c r="C32" t="s">
        <v>8103</v>
      </c>
      <c r="D32">
        <v>23090</v>
      </c>
      <c r="E32" s="80">
        <v>41968</v>
      </c>
      <c r="F32" s="80"/>
      <c r="G32" s="30" t="s">
        <v>8420</v>
      </c>
      <c r="H32" t="s">
        <v>8258</v>
      </c>
      <c r="I32">
        <v>501882.51</v>
      </c>
      <c r="J32" s="149">
        <f>I32/Altele!D6</f>
        <v>112919.61256356027</v>
      </c>
      <c r="K32">
        <v>1</v>
      </c>
      <c r="L32" t="s">
        <v>8255</v>
      </c>
      <c r="M32" s="30" t="s">
        <v>8444</v>
      </c>
      <c r="N32">
        <v>2</v>
      </c>
      <c r="O32">
        <f>35228.24+22166.9</f>
        <v>57395.14</v>
      </c>
      <c r="P32">
        <f>O32/Altele!D6</f>
        <v>12913.454529091481</v>
      </c>
    </row>
    <row r="33" spans="1:16" ht="30.75" thickBot="1" x14ac:dyDescent="0.3">
      <c r="A33" t="s">
        <v>8445</v>
      </c>
      <c r="B33" t="s">
        <v>8411</v>
      </c>
      <c r="C33" t="s">
        <v>8103</v>
      </c>
      <c r="D33">
        <v>23622</v>
      </c>
      <c r="E33" s="80">
        <v>41977</v>
      </c>
      <c r="F33" s="80"/>
      <c r="G33" s="30" t="s">
        <v>8446</v>
      </c>
      <c r="H33" s="30" t="s">
        <v>8447</v>
      </c>
      <c r="I33">
        <v>238922</v>
      </c>
      <c r="J33" s="133">
        <f>I33/Altele!D6</f>
        <v>53755.568555100566</v>
      </c>
      <c r="K33">
        <v>1</v>
      </c>
      <c r="L33" t="s">
        <v>8271</v>
      </c>
      <c r="M33" s="30" t="s">
        <v>8448</v>
      </c>
      <c r="N33">
        <v>0</v>
      </c>
    </row>
    <row r="34" spans="1:16" x14ac:dyDescent="0.25">
      <c r="E34" s="80"/>
      <c r="F34" s="80"/>
      <c r="G34" s="30"/>
      <c r="H34" s="97" t="s">
        <v>8449</v>
      </c>
      <c r="I34" s="97">
        <f>SUM(I16:I33)</f>
        <v>10769803.199999999</v>
      </c>
      <c r="J34" s="136">
        <f>I34/Altele!D6</f>
        <v>2423120.9107681229</v>
      </c>
      <c r="K34" s="97"/>
      <c r="L34" s="97"/>
      <c r="M34" s="98"/>
      <c r="N34" s="97"/>
      <c r="O34" s="97">
        <f>SUM(O16:O33)</f>
        <v>3417982.83</v>
      </c>
      <c r="P34" s="97">
        <f>O34/Altele!D6</f>
        <v>769019.22107726231</v>
      </c>
    </row>
    <row r="35" spans="1:16" ht="15.75" thickBot="1" x14ac:dyDescent="0.3">
      <c r="A35" s="97" t="s">
        <v>532</v>
      </c>
      <c r="B35" s="97"/>
      <c r="C35" s="97"/>
      <c r="D35" s="97"/>
      <c r="E35" s="138"/>
      <c r="F35" s="138"/>
      <c r="G35" s="98"/>
      <c r="H35" s="97"/>
      <c r="I35" s="97"/>
      <c r="J35" s="136"/>
      <c r="K35" s="97"/>
      <c r="L35" s="97"/>
      <c r="M35" s="98"/>
      <c r="N35" s="97"/>
      <c r="O35" s="97"/>
      <c r="P35" s="97"/>
    </row>
    <row r="36" spans="1:16" ht="16.5" thickTop="1" thickBot="1" x14ac:dyDescent="0.3">
      <c r="A36" t="s">
        <v>8458</v>
      </c>
      <c r="B36" t="s">
        <v>8129</v>
      </c>
      <c r="C36" t="s">
        <v>8103</v>
      </c>
      <c r="D36">
        <v>59</v>
      </c>
      <c r="E36" s="80">
        <v>41779</v>
      </c>
      <c r="F36" s="80"/>
      <c r="G36" s="30" t="s">
        <v>8185</v>
      </c>
      <c r="H36" t="s">
        <v>8184</v>
      </c>
      <c r="I36">
        <v>4263000</v>
      </c>
      <c r="J36" s="152">
        <f>I36/Altele!D6</f>
        <v>959141.43004994816</v>
      </c>
      <c r="K36">
        <v>4</v>
      </c>
      <c r="L36" t="s">
        <v>5728</v>
      </c>
      <c r="M36" s="30" t="s">
        <v>5730</v>
      </c>
      <c r="N36" t="s">
        <v>8374</v>
      </c>
    </row>
    <row r="37" spans="1:16" ht="16.5" thickTop="1" thickBot="1" x14ac:dyDescent="0.3">
      <c r="A37" t="s">
        <v>8459</v>
      </c>
      <c r="B37" t="s">
        <v>8129</v>
      </c>
      <c r="C37" t="s">
        <v>8103</v>
      </c>
      <c r="D37">
        <v>67</v>
      </c>
      <c r="E37" s="80">
        <v>41785</v>
      </c>
      <c r="F37" s="80"/>
      <c r="G37" s="30" t="s">
        <v>8191</v>
      </c>
      <c r="H37" t="s">
        <v>8190</v>
      </c>
      <c r="I37">
        <v>1710000</v>
      </c>
      <c r="J37" s="152">
        <f>I37/Altele!D6</f>
        <v>384736.53422130225</v>
      </c>
      <c r="K37">
        <v>8</v>
      </c>
      <c r="L37" t="s">
        <v>5728</v>
      </c>
      <c r="M37" s="30" t="s">
        <v>5730</v>
      </c>
      <c r="N37" t="s">
        <v>8374</v>
      </c>
    </row>
    <row r="38" spans="1:16" ht="16.5" thickTop="1" thickBot="1" x14ac:dyDescent="0.3">
      <c r="A38" t="s">
        <v>8460</v>
      </c>
      <c r="B38" t="s">
        <v>8197</v>
      </c>
      <c r="C38" t="s">
        <v>8386</v>
      </c>
      <c r="D38">
        <v>25</v>
      </c>
      <c r="E38" s="80">
        <v>41708</v>
      </c>
      <c r="F38" s="80"/>
      <c r="G38" t="s">
        <v>8200</v>
      </c>
      <c r="H38" t="s">
        <v>8199</v>
      </c>
      <c r="I38">
        <v>121257</v>
      </c>
      <c r="J38" s="134">
        <f>I38/Altele!D6</f>
        <v>27281.87013454529</v>
      </c>
      <c r="K38">
        <v>1</v>
      </c>
      <c r="L38" t="s">
        <v>8195</v>
      </c>
      <c r="M38" t="s">
        <v>8196</v>
      </c>
      <c r="N38" t="s">
        <v>8374</v>
      </c>
    </row>
    <row r="39" spans="1:16" ht="31.5" thickTop="1" thickBot="1" x14ac:dyDescent="0.3">
      <c r="A39" s="30" t="s">
        <v>8461</v>
      </c>
      <c r="B39" s="30" t="s">
        <v>8411</v>
      </c>
      <c r="C39" t="s">
        <v>8103</v>
      </c>
      <c r="E39" s="80">
        <v>41947</v>
      </c>
      <c r="F39" s="80"/>
      <c r="G39" t="s">
        <v>8285</v>
      </c>
      <c r="H39" s="30" t="s">
        <v>8284</v>
      </c>
      <c r="I39">
        <v>541500</v>
      </c>
      <c r="J39" s="152">
        <f>I39/Altele!D6</f>
        <v>121833.23583674571</v>
      </c>
      <c r="K39">
        <v>1</v>
      </c>
      <c r="L39" t="s">
        <v>5728</v>
      </c>
      <c r="M39" t="s">
        <v>5730</v>
      </c>
      <c r="N39" t="s">
        <v>8374</v>
      </c>
    </row>
    <row r="40" spans="1:16" ht="46.5" thickTop="1" thickBot="1" x14ac:dyDescent="0.3">
      <c r="A40" t="s">
        <v>8462</v>
      </c>
      <c r="B40" s="30" t="s">
        <v>8176</v>
      </c>
      <c r="C40" t="s">
        <v>8179</v>
      </c>
      <c r="D40">
        <v>125</v>
      </c>
      <c r="E40" s="80">
        <v>41995</v>
      </c>
      <c r="F40" s="80"/>
      <c r="G40" t="s">
        <v>8289</v>
      </c>
      <c r="H40" t="s">
        <v>8288</v>
      </c>
      <c r="I40">
        <v>316000</v>
      </c>
      <c r="J40" s="151">
        <f>I40/Altele!D6</f>
        <v>71097.511587094443</v>
      </c>
      <c r="K40">
        <v>1</v>
      </c>
      <c r="L40" t="s">
        <v>5827</v>
      </c>
      <c r="M40" t="s">
        <v>5828</v>
      </c>
      <c r="N40" t="s">
        <v>8374</v>
      </c>
    </row>
    <row r="41" spans="1:16" ht="16.5" thickTop="1" thickBot="1" x14ac:dyDescent="0.3">
      <c r="A41" t="s">
        <v>8463</v>
      </c>
      <c r="B41" t="s">
        <v>8129</v>
      </c>
      <c r="C41" t="s">
        <v>8103</v>
      </c>
      <c r="D41">
        <v>107</v>
      </c>
      <c r="E41" s="80">
        <v>41968</v>
      </c>
      <c r="F41" s="80"/>
      <c r="G41" t="s">
        <v>3860</v>
      </c>
      <c r="H41" t="s">
        <v>8291</v>
      </c>
      <c r="I41">
        <v>2343680</v>
      </c>
      <c r="J41" s="152">
        <f>I41/Altele!D6</f>
        <v>527309.54416595411</v>
      </c>
      <c r="K41">
        <v>2</v>
      </c>
      <c r="L41" t="s">
        <v>5827</v>
      </c>
      <c r="M41" t="s">
        <v>5828</v>
      </c>
      <c r="N41" t="s">
        <v>8374</v>
      </c>
    </row>
    <row r="42" spans="1:16" ht="46.5" thickTop="1" thickBot="1" x14ac:dyDescent="0.3">
      <c r="A42" t="s">
        <v>8464</v>
      </c>
      <c r="B42" s="30" t="s">
        <v>8176</v>
      </c>
      <c r="C42" t="s">
        <v>8103</v>
      </c>
      <c r="D42">
        <v>74</v>
      </c>
      <c r="E42" s="80">
        <v>41849</v>
      </c>
      <c r="F42" s="80"/>
      <c r="G42" t="s">
        <v>1602</v>
      </c>
      <c r="H42" s="30" t="s">
        <v>8297</v>
      </c>
      <c r="I42">
        <v>1826952.96</v>
      </c>
      <c r="J42" s="152">
        <f>I42/Altele!D6</f>
        <v>411050.02924897627</v>
      </c>
      <c r="K42">
        <v>1</v>
      </c>
      <c r="L42" t="s">
        <v>522</v>
      </c>
      <c r="M42" t="s">
        <v>8295</v>
      </c>
    </row>
    <row r="43" spans="1:16" ht="15.75" thickTop="1" x14ac:dyDescent="0.25">
      <c r="H43" s="97" t="s">
        <v>8465</v>
      </c>
      <c r="I43" s="97">
        <f>SUM(I36:I42)</f>
        <v>11122389.960000001</v>
      </c>
      <c r="J43" s="141">
        <f>SUM(J36:J42)</f>
        <v>2502450.155244566</v>
      </c>
    </row>
    <row r="44" spans="1:16" x14ac:dyDescent="0.25">
      <c r="A44" s="97" t="s">
        <v>8333</v>
      </c>
      <c r="B44" s="97"/>
      <c r="C44" s="97"/>
      <c r="D44" s="97"/>
      <c r="E44" s="97"/>
      <c r="F44" s="97"/>
      <c r="G44" s="97"/>
      <c r="H44" s="97"/>
      <c r="I44" s="97"/>
      <c r="J44" s="97"/>
      <c r="K44" s="97"/>
      <c r="L44" s="97"/>
      <c r="M44" s="97"/>
      <c r="N44" s="97"/>
      <c r="O44" s="97"/>
      <c r="P44" s="97"/>
    </row>
    <row r="45" spans="1:16" ht="90" x14ac:dyDescent="0.25">
      <c r="A45" t="s">
        <v>8466</v>
      </c>
      <c r="B45" t="s">
        <v>8411</v>
      </c>
      <c r="C45" t="s">
        <v>8179</v>
      </c>
      <c r="D45">
        <v>40</v>
      </c>
      <c r="E45" s="80">
        <v>41870</v>
      </c>
      <c r="F45" s="80"/>
      <c r="G45" t="s">
        <v>8371</v>
      </c>
      <c r="H45" s="30" t="s">
        <v>8471</v>
      </c>
      <c r="I45">
        <v>153248.35999999999</v>
      </c>
      <c r="J45" s="37">
        <f>I45/Altele!D6</f>
        <v>34479.674211402598</v>
      </c>
      <c r="K45">
        <v>4</v>
      </c>
      <c r="L45" t="s">
        <v>8334</v>
      </c>
      <c r="M45" s="30" t="s">
        <v>8335</v>
      </c>
      <c r="N45" t="s">
        <v>8374</v>
      </c>
    </row>
    <row r="46" spans="1:16" ht="300" x14ac:dyDescent="0.25">
      <c r="A46" t="s">
        <v>8467</v>
      </c>
      <c r="B46" t="s">
        <v>8411</v>
      </c>
      <c r="C46" t="s">
        <v>8103</v>
      </c>
      <c r="D46">
        <v>47</v>
      </c>
      <c r="E46" s="80">
        <v>41984</v>
      </c>
      <c r="F46" s="80"/>
      <c r="G46" s="30" t="s">
        <v>8474</v>
      </c>
      <c r="H46" s="30" t="s">
        <v>8340</v>
      </c>
      <c r="I46">
        <v>9644973.8300000001</v>
      </c>
      <c r="J46" s="147">
        <f>I46/Altele!D6</f>
        <v>2170043.1602393915</v>
      </c>
      <c r="K46">
        <v>6</v>
      </c>
      <c r="L46" t="s">
        <v>8344</v>
      </c>
      <c r="M46" t="s">
        <v>8345</v>
      </c>
    </row>
    <row r="47" spans="1:16" ht="30" x14ac:dyDescent="0.25">
      <c r="E47" s="80"/>
      <c r="F47" s="80"/>
      <c r="G47" s="30"/>
      <c r="H47" s="30"/>
      <c r="J47" s="147"/>
      <c r="L47" t="s">
        <v>8346</v>
      </c>
      <c r="M47" s="30" t="s">
        <v>8477</v>
      </c>
    </row>
    <row r="48" spans="1:16" ht="60" x14ac:dyDescent="0.25">
      <c r="E48" s="80"/>
      <c r="F48" s="80"/>
      <c r="G48" s="30"/>
      <c r="H48" s="30"/>
      <c r="J48" s="147"/>
      <c r="L48" s="30" t="s">
        <v>8476</v>
      </c>
      <c r="M48" s="30" t="s">
        <v>8478</v>
      </c>
    </row>
    <row r="49" spans="1:14" ht="90" x14ac:dyDescent="0.25">
      <c r="A49" t="s">
        <v>8468</v>
      </c>
      <c r="B49" t="s">
        <v>8411</v>
      </c>
      <c r="C49" t="s">
        <v>8179</v>
      </c>
      <c r="D49">
        <v>46</v>
      </c>
      <c r="E49" s="80">
        <v>41957</v>
      </c>
      <c r="F49" s="80"/>
      <c r="G49" t="s">
        <v>8475</v>
      </c>
      <c r="H49" s="30" t="s">
        <v>8349</v>
      </c>
      <c r="I49">
        <v>314246</v>
      </c>
      <c r="J49" s="147">
        <f>I49/Altele!D6</f>
        <v>70702.875399361015</v>
      </c>
      <c r="K49">
        <v>5</v>
      </c>
      <c r="L49" t="s">
        <v>8346</v>
      </c>
      <c r="M49" s="30" t="s">
        <v>8356</v>
      </c>
      <c r="N49" t="s">
        <v>8374</v>
      </c>
    </row>
    <row r="50" spans="1:14" ht="105" x14ac:dyDescent="0.25">
      <c r="A50" t="s">
        <v>8469</v>
      </c>
      <c r="B50" t="s">
        <v>8411</v>
      </c>
      <c r="C50" t="s">
        <v>8179</v>
      </c>
      <c r="D50">
        <v>42</v>
      </c>
      <c r="E50" s="80">
        <v>41908</v>
      </c>
      <c r="F50" s="80"/>
      <c r="G50" s="30" t="s">
        <v>8473</v>
      </c>
      <c r="H50" s="30" t="s">
        <v>8472</v>
      </c>
      <c r="I50">
        <v>274747.06</v>
      </c>
      <c r="J50" s="147">
        <f>I50/Altele!D6</f>
        <v>61815.924942627003</v>
      </c>
      <c r="K50">
        <v>1</v>
      </c>
      <c r="L50" t="s">
        <v>8346</v>
      </c>
      <c r="M50" s="30" t="s">
        <v>8356</v>
      </c>
      <c r="N50" t="s">
        <v>8374</v>
      </c>
    </row>
    <row r="51" spans="1:14" ht="120" x14ac:dyDescent="0.25">
      <c r="A51" t="s">
        <v>8470</v>
      </c>
      <c r="B51" t="s">
        <v>8411</v>
      </c>
      <c r="C51" t="s">
        <v>8179</v>
      </c>
      <c r="D51">
        <v>44</v>
      </c>
      <c r="E51" s="80">
        <v>41929</v>
      </c>
      <c r="F51" s="80"/>
      <c r="G51" s="30" t="s">
        <v>8474</v>
      </c>
      <c r="H51" s="30" t="s">
        <v>8366</v>
      </c>
      <c r="I51">
        <v>488094.06</v>
      </c>
      <c r="J51" s="147">
        <f>I51/Altele!D6</f>
        <v>109817.31989380371</v>
      </c>
      <c r="K51">
        <v>5</v>
      </c>
      <c r="L51" t="s">
        <v>8363</v>
      </c>
      <c r="M51" t="s">
        <v>8364</v>
      </c>
      <c r="N51" t="s">
        <v>8374</v>
      </c>
    </row>
    <row r="52" spans="1:14" x14ac:dyDescent="0.25">
      <c r="H52" s="98" t="s">
        <v>8479</v>
      </c>
      <c r="I52" s="97">
        <f>SUM(I45:I51)</f>
        <v>10875309.310000001</v>
      </c>
      <c r="J52" s="142">
        <f>SUM(J45:J51)</f>
        <v>2446858.9546865858</v>
      </c>
    </row>
    <row r="53" spans="1:14" x14ac:dyDescent="0.25">
      <c r="A53" s="97" t="s">
        <v>1135</v>
      </c>
      <c r="B53" s="97"/>
      <c r="C53" s="97"/>
      <c r="D53" s="97"/>
      <c r="E53" s="97"/>
      <c r="F53" s="97"/>
      <c r="G53" s="97"/>
      <c r="H53" s="97"/>
      <c r="I53" s="97"/>
      <c r="J53" s="97"/>
      <c r="K53" s="97"/>
      <c r="L53" s="97"/>
      <c r="M53" s="97"/>
      <c r="N53" s="97"/>
    </row>
    <row r="54" spans="1:14" ht="45" x14ac:dyDescent="0.25">
      <c r="A54" t="s">
        <v>8480</v>
      </c>
      <c r="B54" s="30" t="s">
        <v>8176</v>
      </c>
      <c r="C54" t="s">
        <v>8179</v>
      </c>
      <c r="D54">
        <v>1405</v>
      </c>
      <c r="E54" s="80">
        <v>41780</v>
      </c>
      <c r="F54" s="80"/>
      <c r="G54" t="s">
        <v>8181</v>
      </c>
      <c r="H54" t="s">
        <v>8180</v>
      </c>
      <c r="I54">
        <v>80000</v>
      </c>
      <c r="J54" s="32">
        <f>I54/Altele!D6</f>
        <v>17999.370022049228</v>
      </c>
      <c r="K54">
        <v>1</v>
      </c>
      <c r="L54" t="s">
        <v>8173</v>
      </c>
      <c r="M54" t="s">
        <v>8174</v>
      </c>
      <c r="N54" t="s">
        <v>8374</v>
      </c>
    </row>
    <row r="55" spans="1:14" x14ac:dyDescent="0.25">
      <c r="A55" s="97" t="s">
        <v>2138</v>
      </c>
      <c r="B55" s="97"/>
      <c r="C55" s="97"/>
      <c r="D55" s="97"/>
      <c r="E55" s="97"/>
      <c r="F55" s="97"/>
      <c r="G55" s="97"/>
      <c r="H55" s="97"/>
      <c r="I55" s="97"/>
      <c r="J55" s="97"/>
      <c r="K55" s="97"/>
      <c r="L55" s="97"/>
      <c r="M55" s="97"/>
      <c r="N55" s="97"/>
    </row>
    <row r="56" spans="1:14" ht="30" x14ac:dyDescent="0.25">
      <c r="A56" t="s">
        <v>8481</v>
      </c>
      <c r="B56" t="s">
        <v>8411</v>
      </c>
      <c r="C56" t="s">
        <v>8179</v>
      </c>
      <c r="E56" s="80">
        <v>41680</v>
      </c>
      <c r="F56" s="80"/>
      <c r="G56" t="s">
        <v>1188</v>
      </c>
      <c r="H56" s="30" t="s">
        <v>8203</v>
      </c>
      <c r="I56">
        <v>436983.25</v>
      </c>
      <c r="J56" s="148">
        <f>I56/Altele!D6</f>
        <v>98317.790127345535</v>
      </c>
      <c r="K56">
        <v>1</v>
      </c>
      <c r="L56" t="s">
        <v>3854</v>
      </c>
      <c r="M56" t="s">
        <v>3855</v>
      </c>
      <c r="N56" t="s">
        <v>8374</v>
      </c>
    </row>
    <row r="57" spans="1:14" x14ac:dyDescent="0.25">
      <c r="A57" s="97" t="s">
        <v>8324</v>
      </c>
      <c r="B57" s="97"/>
      <c r="C57" s="97"/>
      <c r="D57" s="97"/>
      <c r="E57" s="97"/>
      <c r="F57" s="97"/>
      <c r="G57" s="97"/>
      <c r="H57" s="97"/>
      <c r="I57" s="97"/>
      <c r="J57" s="97"/>
      <c r="K57" s="97"/>
      <c r="L57" s="97"/>
      <c r="M57" s="97"/>
      <c r="N57" s="97"/>
    </row>
    <row r="58" spans="1:14" x14ac:dyDescent="0.25">
      <c r="A58" t="s">
        <v>8482</v>
      </c>
      <c r="B58" t="s">
        <v>8411</v>
      </c>
      <c r="C58" t="s">
        <v>8179</v>
      </c>
      <c r="E58" s="80">
        <v>41921</v>
      </c>
      <c r="F58" s="80"/>
      <c r="G58" t="s">
        <v>8330</v>
      </c>
      <c r="H58" t="s">
        <v>8329</v>
      </c>
      <c r="I58">
        <v>239300</v>
      </c>
      <c r="J58" s="32">
        <f>I58/Altele!D6</f>
        <v>53840.615578454752</v>
      </c>
      <c r="K58">
        <v>1</v>
      </c>
      <c r="L58" t="s">
        <v>8325</v>
      </c>
      <c r="M58" t="s">
        <v>8326</v>
      </c>
      <c r="N58" t="s">
        <v>8374</v>
      </c>
    </row>
  </sheetData>
  <autoFilter ref="A2:P58"/>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topLeftCell="A17" workbookViewId="0">
      <selection activeCell="P72" sqref="P72"/>
    </sheetView>
  </sheetViews>
  <sheetFormatPr defaultRowHeight="15" x14ac:dyDescent="0.25"/>
  <cols>
    <col min="1" max="1" width="71.85546875" bestFit="1" customWidth="1"/>
    <col min="2" max="2" width="11.5703125" bestFit="1" customWidth="1"/>
    <col min="4" max="4" width="31.140625" customWidth="1"/>
  </cols>
  <sheetData>
    <row r="1" spans="1:5" x14ac:dyDescent="0.25">
      <c r="B1" t="s">
        <v>414</v>
      </c>
    </row>
    <row r="2" spans="1:5" ht="30" x14ac:dyDescent="0.25">
      <c r="A2" t="s">
        <v>550</v>
      </c>
      <c r="B2" s="32">
        <f>'Achizitii publice'!J34</f>
        <v>2423120.9107681229</v>
      </c>
      <c r="D2" s="30" t="s">
        <v>510</v>
      </c>
      <c r="E2" s="131">
        <v>17.275712550060746</v>
      </c>
    </row>
    <row r="3" spans="1:5" x14ac:dyDescent="0.25">
      <c r="A3" t="s">
        <v>1138</v>
      </c>
      <c r="B3" s="32">
        <f>'Achizitii publice'!J54</f>
        <v>17999.370022049228</v>
      </c>
      <c r="D3" t="s">
        <v>539</v>
      </c>
      <c r="E3" s="131">
        <v>9.4493461008864674</v>
      </c>
    </row>
    <row r="4" spans="1:5" x14ac:dyDescent="0.25">
      <c r="A4" t="s">
        <v>1295</v>
      </c>
      <c r="B4" s="32">
        <f>'Achizitii publice'!J43</f>
        <v>2502450.155244566</v>
      </c>
      <c r="D4" s="30" t="s">
        <v>8486</v>
      </c>
      <c r="E4" s="131">
        <v>2.1700431602393917</v>
      </c>
    </row>
    <row r="5" spans="1:5" x14ac:dyDescent="0.25">
      <c r="A5" t="s">
        <v>2141</v>
      </c>
      <c r="B5" s="32">
        <f>'Achizitii publice'!J56</f>
        <v>98317.790127345535</v>
      </c>
      <c r="D5" t="s">
        <v>522</v>
      </c>
      <c r="E5" s="131">
        <v>1.9780076857309994</v>
      </c>
    </row>
    <row r="6" spans="1:5" x14ac:dyDescent="0.25">
      <c r="A6" t="s">
        <v>2174</v>
      </c>
      <c r="B6" s="32">
        <f>'Achizitii publice'!J58</f>
        <v>53840.615578454752</v>
      </c>
      <c r="D6" t="s">
        <v>5728</v>
      </c>
      <c r="E6" s="131">
        <v>1.4657112001079962</v>
      </c>
    </row>
    <row r="7" spans="1:5" x14ac:dyDescent="0.25">
      <c r="A7" t="s">
        <v>2373</v>
      </c>
      <c r="B7" s="32">
        <f>'Achizitii publice'!J14</f>
        <v>30770829.010484632</v>
      </c>
      <c r="D7" t="s">
        <v>519</v>
      </c>
      <c r="E7" s="131">
        <v>1.0032961346352878</v>
      </c>
    </row>
    <row r="8" spans="1:5" x14ac:dyDescent="0.25">
      <c r="A8" t="s">
        <v>7845</v>
      </c>
      <c r="B8" s="32">
        <f>'Achizitii publice'!J52</f>
        <v>2446858.9546865858</v>
      </c>
      <c r="D8" t="s">
        <v>506</v>
      </c>
      <c r="E8" s="131">
        <v>0.63882710255141062</v>
      </c>
    </row>
    <row r="9" spans="1:5" x14ac:dyDescent="0.25">
      <c r="B9" s="32">
        <f>SUM(B2:B8)/1000000</f>
        <v>38.313416806911754</v>
      </c>
      <c r="D9" t="s">
        <v>8235</v>
      </c>
      <c r="E9" s="131">
        <v>0.60465508707195237</v>
      </c>
    </row>
    <row r="10" spans="1:5" x14ac:dyDescent="0.25">
      <c r="D10" t="s">
        <v>5827</v>
      </c>
      <c r="E10" s="131">
        <v>0.59840705575304853</v>
      </c>
    </row>
    <row r="11" spans="1:5" x14ac:dyDescent="0.25">
      <c r="D11" t="s">
        <v>8262</v>
      </c>
      <c r="E11" s="131">
        <v>0.5105474058407955</v>
      </c>
    </row>
    <row r="12" spans="1:5" x14ac:dyDescent="0.25">
      <c r="D12" t="s">
        <v>240</v>
      </c>
      <c r="E12" s="131">
        <f>B24+B25+B26+B27+B28+B29+B32+B33+B35+B36+B38+B41+B42+B43+B44+B45+B46+B47+B48+B49+B50+B51</f>
        <v>2.6188633240336583</v>
      </c>
    </row>
    <row r="22" spans="1:6" x14ac:dyDescent="0.25">
      <c r="A22" t="s">
        <v>8485</v>
      </c>
      <c r="B22" t="s">
        <v>8483</v>
      </c>
    </row>
    <row r="23" spans="1:6" x14ac:dyDescent="0.25">
      <c r="A23" s="143" t="s">
        <v>539</v>
      </c>
      <c r="B23" s="144">
        <f>('Achizitii publice'!J10+'Achizitii publice'!J11)/1000000</f>
        <v>9.4493461008864674</v>
      </c>
      <c r="D23" s="30"/>
    </row>
    <row r="24" spans="1:6" x14ac:dyDescent="0.25">
      <c r="A24" t="s">
        <v>8095</v>
      </c>
      <c r="B24" s="131">
        <f>('Achizitii publice'!J29)/1000000</f>
        <v>0.1167106151284705</v>
      </c>
      <c r="D24" t="s">
        <v>5728</v>
      </c>
      <c r="E24">
        <v>1.4657112001079962</v>
      </c>
    </row>
    <row r="25" spans="1:6" x14ac:dyDescent="0.25">
      <c r="A25" t="s">
        <v>8334</v>
      </c>
      <c r="B25" s="131">
        <f>'Achizitii publice'!J45/1000000</f>
        <v>3.4479674211402599E-2</v>
      </c>
      <c r="D25" t="s">
        <v>506</v>
      </c>
      <c r="E25" s="131">
        <v>0.63882710255141062</v>
      </c>
      <c r="F25">
        <f>E25*100/B9</f>
        <v>1.6673717872016207</v>
      </c>
    </row>
    <row r="26" spans="1:6" x14ac:dyDescent="0.25">
      <c r="A26" t="s">
        <v>8240</v>
      </c>
      <c r="B26" s="131">
        <f>'Achizitii publice'!J19/1000000</f>
        <v>0.13035723574674887</v>
      </c>
      <c r="D26" t="s">
        <v>5827</v>
      </c>
      <c r="E26" s="131">
        <v>0.59840705575304853</v>
      </c>
    </row>
    <row r="27" spans="1:6" x14ac:dyDescent="0.25">
      <c r="A27" s="93" t="s">
        <v>528</v>
      </c>
      <c r="B27" s="131">
        <f>('Achizitii publice'!J9+'Achizitii publice'!J13)/1000000</f>
        <v>0.2320343787967421</v>
      </c>
      <c r="D27" t="s">
        <v>510</v>
      </c>
      <c r="E27">
        <v>17.275712550060746</v>
      </c>
    </row>
    <row r="28" spans="1:6" x14ac:dyDescent="0.25">
      <c r="A28" t="s">
        <v>3854</v>
      </c>
      <c r="B28" s="131">
        <f>'Achizitii publice'!J56/1000000</f>
        <v>9.8317790127345539E-2</v>
      </c>
      <c r="D28" t="s">
        <v>8262</v>
      </c>
      <c r="E28">
        <v>0.5105474058407955</v>
      </c>
    </row>
    <row r="29" spans="1:6" x14ac:dyDescent="0.25">
      <c r="A29" t="s">
        <v>8247</v>
      </c>
      <c r="B29" s="131">
        <f>'Achizitii publice'!J22/1000000</f>
        <v>0.12194957926472572</v>
      </c>
      <c r="D29" t="s">
        <v>8484</v>
      </c>
      <c r="E29">
        <v>2.1700431602393917</v>
      </c>
    </row>
    <row r="30" spans="1:6" x14ac:dyDescent="0.25">
      <c r="A30" s="143" t="s">
        <v>5728</v>
      </c>
      <c r="B30" s="144">
        <f>('Achizitii publice'!J36+'Achizitii publice'!J37+'Achizitii publice'!J39)/1000000</f>
        <v>1.4657112001079962</v>
      </c>
    </row>
    <row r="31" spans="1:6" x14ac:dyDescent="0.25">
      <c r="A31" s="97" t="s">
        <v>506</v>
      </c>
      <c r="B31" s="131">
        <f>'Achizitii publice'!J4/1000000</f>
        <v>0.63882710255141062</v>
      </c>
      <c r="D31" s="30"/>
    </row>
    <row r="32" spans="1:6" x14ac:dyDescent="0.25">
      <c r="A32" t="s">
        <v>8441</v>
      </c>
      <c r="B32" s="131">
        <f>'Achizitii publice'!J31/1000000</f>
        <v>5.819668811591594E-2</v>
      </c>
      <c r="D32" t="s">
        <v>8235</v>
      </c>
      <c r="E32">
        <v>0.60465508707195237</v>
      </c>
    </row>
    <row r="33" spans="1:5" x14ac:dyDescent="0.25">
      <c r="A33" t="s">
        <v>8253</v>
      </c>
      <c r="B33" s="131">
        <f>'Achizitii publice'!J20/1000000</f>
        <v>0.13147889573864913</v>
      </c>
    </row>
    <row r="34" spans="1:5" x14ac:dyDescent="0.25">
      <c r="A34" s="97" t="s">
        <v>5827</v>
      </c>
      <c r="B34" s="131">
        <f>('Achizitii publice'!J40+'Achizitii publice'!J41)/1000000</f>
        <v>0.59840705575304853</v>
      </c>
    </row>
    <row r="35" spans="1:5" x14ac:dyDescent="0.25">
      <c r="A35" t="s">
        <v>8255</v>
      </c>
      <c r="B35" s="131">
        <f>('Achizitii publice'!J21+'Achizitii publice'!J32)/1000000</f>
        <v>0.28582238446654368</v>
      </c>
    </row>
    <row r="36" spans="1:5" x14ac:dyDescent="0.25">
      <c r="A36" t="s">
        <v>8110</v>
      </c>
      <c r="B36" s="131">
        <f>'Achizitii publice'!J30/1000000</f>
        <v>3.7216419925302613E-2</v>
      </c>
    </row>
    <row r="37" spans="1:5" x14ac:dyDescent="0.25">
      <c r="A37" s="143" t="s">
        <v>510</v>
      </c>
      <c r="B37" s="144">
        <f>('Achizitii publice'!J5+'Achizitii publice'!J6)/1000000</f>
        <v>17.275712550060746</v>
      </c>
    </row>
    <row r="38" spans="1:5" x14ac:dyDescent="0.25">
      <c r="A38" t="s">
        <v>8173</v>
      </c>
      <c r="B38" s="131">
        <f>'Achizitii publice'!J54/1000000</f>
        <v>1.7999370022049228E-2</v>
      </c>
    </row>
    <row r="39" spans="1:5" x14ac:dyDescent="0.25">
      <c r="A39" s="97" t="s">
        <v>8262</v>
      </c>
      <c r="B39" s="141">
        <f>('Achizitii publice'!J16+'Achizitii publice'!J24+'Achizitii publice'!J26)/1000000</f>
        <v>0.5105474058407955</v>
      </c>
    </row>
    <row r="40" spans="1:5" ht="45" x14ac:dyDescent="0.25">
      <c r="A40" s="145" t="s">
        <v>8484</v>
      </c>
      <c r="B40" s="144">
        <f>'Achizitii publice'!J46/1000000</f>
        <v>2.1700431602393917</v>
      </c>
    </row>
    <row r="41" spans="1:5" x14ac:dyDescent="0.25">
      <c r="A41" t="s">
        <v>8346</v>
      </c>
      <c r="B41" s="131">
        <f>('Achizitii publice'!J49+'Achizitii publice'!J50)/1000000</f>
        <v>0.13251880034198801</v>
      </c>
      <c r="D41" t="s">
        <v>5827</v>
      </c>
      <c r="E41">
        <v>0.59840705575304853</v>
      </c>
    </row>
    <row r="42" spans="1:5" x14ac:dyDescent="0.25">
      <c r="A42" t="s">
        <v>8271</v>
      </c>
      <c r="B42" s="131">
        <f>('Achizitii publice'!J33)/1000000</f>
        <v>5.3755568555100566E-2</v>
      </c>
    </row>
    <row r="43" spans="1:5" x14ac:dyDescent="0.25">
      <c r="A43" t="s">
        <v>8118</v>
      </c>
      <c r="B43" s="131">
        <f>'Achizitii publice'!J23/1000000</f>
        <v>0.32222182648607289</v>
      </c>
    </row>
    <row r="44" spans="1:5" x14ac:dyDescent="0.25">
      <c r="A44" t="s">
        <v>8325</v>
      </c>
      <c r="B44" s="131">
        <f>'Achizitii publice'!J58/1000000</f>
        <v>5.3840615578454751E-2</v>
      </c>
    </row>
    <row r="45" spans="1:5" x14ac:dyDescent="0.25">
      <c r="A45" t="s">
        <v>8127</v>
      </c>
      <c r="B45" s="131">
        <f>'Achizitii publice'!J17/1000000</f>
        <v>0.22909758583449577</v>
      </c>
    </row>
    <row r="46" spans="1:5" x14ac:dyDescent="0.25">
      <c r="A46" t="s">
        <v>8363</v>
      </c>
      <c r="B46" s="131">
        <f>'Achizitii publice'!J51/1000000</f>
        <v>0.10981731989380371</v>
      </c>
    </row>
    <row r="47" spans="1:5" x14ac:dyDescent="0.25">
      <c r="A47" t="s">
        <v>8152</v>
      </c>
      <c r="B47" s="131">
        <f>'Achizitii publice'!J27/1000000</f>
        <v>3.9547000854970073E-2</v>
      </c>
    </row>
    <row r="48" spans="1:5" x14ac:dyDescent="0.25">
      <c r="A48" t="s">
        <v>8388</v>
      </c>
      <c r="B48" s="131">
        <f>'Achizitii publice'!J18/1000000</f>
        <v>0.14815555055573057</v>
      </c>
    </row>
    <row r="49" spans="1:2" x14ac:dyDescent="0.25">
      <c r="A49" t="s">
        <v>8195</v>
      </c>
      <c r="B49" s="131">
        <f>'Achizitii publice'!J38/1000000</f>
        <v>2.7281870134545291E-2</v>
      </c>
    </row>
    <row r="50" spans="1:2" x14ac:dyDescent="0.25">
      <c r="A50" t="s">
        <v>8159</v>
      </c>
      <c r="B50" s="131">
        <f>'Achizitii publice'!J25/1000000</f>
        <v>0.11026862709805156</v>
      </c>
    </row>
    <row r="51" spans="1:2" x14ac:dyDescent="0.25">
      <c r="A51" t="s">
        <v>8166</v>
      </c>
      <c r="B51" s="131">
        <f>'Achizitii publice'!J28/1000000</f>
        <v>0.12779552715654952</v>
      </c>
    </row>
    <row r="52" spans="1:2" x14ac:dyDescent="0.25">
      <c r="A52" s="143" t="s">
        <v>522</v>
      </c>
      <c r="B52" s="144">
        <f>('Achizitii publice'!J8+'Achizitii publice'!J42)/1000000</f>
        <v>1.9780076857309994</v>
      </c>
    </row>
    <row r="53" spans="1:2" x14ac:dyDescent="0.25">
      <c r="A53" s="143" t="s">
        <v>519</v>
      </c>
      <c r="B53" s="144">
        <f>'Achizitii publice'!J7/1000000</f>
        <v>1.0032961346352878</v>
      </c>
    </row>
    <row r="54" spans="1:2" x14ac:dyDescent="0.25">
      <c r="A54" s="97" t="s">
        <v>8235</v>
      </c>
      <c r="B54" s="131">
        <f>'Achizitii publice'!J12/1000000</f>
        <v>0.60465508707195237</v>
      </c>
    </row>
    <row r="57" spans="1:2" x14ac:dyDescent="0.25">
      <c r="B57" t="s">
        <v>260</v>
      </c>
    </row>
    <row r="58" spans="1:2" x14ac:dyDescent="0.25">
      <c r="A58" t="s">
        <v>8490</v>
      </c>
      <c r="B58" s="131">
        <f>('Achizitii publice'!J5+'Achizitii publice'!J6+'Achizitii publice'!J7)/1000000</f>
        <v>18.279008684696034</v>
      </c>
    </row>
    <row r="59" spans="1:2" x14ac:dyDescent="0.25">
      <c r="A59" t="s">
        <v>8491</v>
      </c>
      <c r="B59" s="131">
        <f>('Achizitii publice'!J8+'Achizitii publice'!J9+'Achizitii publice'!J10+'Achizitii publice'!J11+'Achizitii publice'!J12+'Achizitii publice'!J13+'Achizitii publice'!J40+'Achizitii publice'!J46+'Achizitii publice'!J49+'Achizitii publice'!J50+'Achizitii publice'!J51)/1000000</f>
        <v>14.336470015299462</v>
      </c>
    </row>
    <row r="60" spans="1:2" x14ac:dyDescent="0.25">
      <c r="A60" t="s">
        <v>8492</v>
      </c>
      <c r="B60" s="131">
        <f>('Achizitii publice'!J16+'Achizitii publice'!J17+'Achizitii publice'!J19+'Achizitii publice'!J20+'Achizitii publice'!J21+'Achizitii publice'!J22+'Achizitii publice'!J23+'Achizitii publice'!J24+'Achizitii publice'!J26+'Achizitii publice'!J27+'Achizitii publice'!J32)/1000000</f>
        <v>1.7710219142330019</v>
      </c>
    </row>
    <row r="61" spans="1:2" x14ac:dyDescent="0.25">
      <c r="A61" t="s">
        <v>8494</v>
      </c>
      <c r="B61" s="131">
        <f>'Achizitii publice'!J36/1000000</f>
        <v>0.95914143004994812</v>
      </c>
    </row>
    <row r="62" spans="1:2" x14ac:dyDescent="0.25">
      <c r="A62" t="s">
        <v>8493</v>
      </c>
      <c r="B62" s="131">
        <f>('Achizitii publice'!J4+'Achizitii publice'!J45+'Achizitii publice'!J56+'Achizitii publice'!J30)/1000000</f>
        <v>0.80884098681546157</v>
      </c>
    </row>
    <row r="63" spans="1:2" x14ac:dyDescent="0.25">
      <c r="A63" t="s">
        <v>8495</v>
      </c>
      <c r="B63" s="131">
        <f>('Achizitii publice'!J41+'Achizitii publice'!J39)/1000000</f>
        <v>0.64914278000269987</v>
      </c>
    </row>
    <row r="64" spans="1:2" x14ac:dyDescent="0.25">
      <c r="A64" t="s">
        <v>8496</v>
      </c>
      <c r="B64" s="131">
        <f>'Achizitii publice'!J42/1000000</f>
        <v>0.41105002924897627</v>
      </c>
    </row>
    <row r="65" spans="1:2" x14ac:dyDescent="0.25">
      <c r="A65" t="s">
        <v>8497</v>
      </c>
      <c r="B65" s="131">
        <f>'Achizitii publice'!J37/1000000</f>
        <v>0.38473653422130227</v>
      </c>
    </row>
    <row r="66" spans="1:2" x14ac:dyDescent="0.25">
      <c r="A66" t="s">
        <v>240</v>
      </c>
      <c r="B66" s="131">
        <f>('Achizitii publice'!J18+'Achizitii publice'!J25+'Achizitii publice'!J28+'Achizitii publice'!J29+'Achizitii publice'!J31+'Achizitii publice'!J33+'Achizitii publice'!J38+'Achizitii publice'!J54+'Achizitii publice'!J58)/1000000</f>
        <v>0.71400443234486799</v>
      </c>
    </row>
    <row r="70" spans="1:2" x14ac:dyDescent="0.25">
      <c r="A70" t="s">
        <v>8498</v>
      </c>
      <c r="B70" t="s">
        <v>260</v>
      </c>
    </row>
    <row r="71" spans="1:2" x14ac:dyDescent="0.25">
      <c r="A71" t="s">
        <v>8129</v>
      </c>
      <c r="B71" s="131">
        <f>('Achizitii publice'!J4+'Achizitii publice'!J9+'Achizitii publice'!J10+'Achizitii publice'!J11+'Achizitii publice'!J12+'Achizitii publice'!J16+'Achizitii publice'!J17+'Achizitii publice'!J18+'Achizitii publice'!J24+'Achizitii publice'!J36+'Achizitii publice'!J37+'Achizitii publice'!J41)/1000000</f>
        <v>13.479716939657113</v>
      </c>
    </row>
    <row r="72" spans="1:2" x14ac:dyDescent="0.25">
      <c r="A72" t="s">
        <v>8499</v>
      </c>
      <c r="B72" s="131">
        <f>('Achizitii publice'!J19+'Achizitii publice'!J23+'Achizitii publice'!J20+'Achizitii publice'!J21+'Achizitii publice'!J22)/1000000</f>
        <v>0.87891030913918</v>
      </c>
    </row>
    <row r="73" spans="1:2" x14ac:dyDescent="0.25">
      <c r="A73" t="s">
        <v>8197</v>
      </c>
      <c r="B73" s="131">
        <f>('Achizitii publice'!J5+'Achizitii publice'!J6+'Achizitii publice'!J7+'Achizitii publice'!J8+'Achizitii publice'!J38+'Achizitii publice'!J40+'Achizitii publice'!J42+'Achizitii publice'!J54)/1000000</f>
        <v>20.37339512217072</v>
      </c>
    </row>
    <row r="74" spans="1:2" x14ac:dyDescent="0.25">
      <c r="A74" t="s">
        <v>8411</v>
      </c>
      <c r="B74" s="131">
        <f>('Achizitii publice'!J13+'Achizitii publice'!J25+'Achizitii publice'!J26+'Achizitii publice'!J27+'Achizitii publice'!J28+'Achizitii publice'!J29+'Achizitii publice'!J30+'Achizitii publice'!J31+'Achizitii publice'!J32+'Achizitii publice'!J33+'Achizitii publice'!J39+'Achizitii publice'!J45+'Achizitii publice'!J46+'Achizitii publice'!J49+'Achizitii publice'!J50+'Achizitii publice'!J51+'Achizitii publice'!J56+'Achizitii publice'!J58)/1000000</f>
        <v>3.581394435944742</v>
      </c>
    </row>
  </sheetData>
  <autoFilter ref="A22:B54"/>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E1880"/>
  <sheetViews>
    <sheetView topLeftCell="M1" zoomScaleNormal="100" workbookViewId="0">
      <selection activeCell="AE297" sqref="AE297"/>
    </sheetView>
  </sheetViews>
  <sheetFormatPr defaultRowHeight="15" x14ac:dyDescent="0.25"/>
  <cols>
    <col min="1" max="1" width="21.5703125" style="88" customWidth="1"/>
    <col min="2" max="2" width="12.85546875" bestFit="1" customWidth="1"/>
    <col min="3" max="3" width="13.7109375" bestFit="1" customWidth="1"/>
    <col min="4" max="4" width="18.7109375" bestFit="1" customWidth="1"/>
    <col min="5" max="5" width="53.7109375" style="30" customWidth="1"/>
    <col min="6" max="6" width="17.5703125" bestFit="1" customWidth="1"/>
    <col min="7" max="7" width="71.85546875" bestFit="1" customWidth="1"/>
    <col min="8" max="8" width="13.5703125" customWidth="1"/>
    <col min="9" max="9" width="13.7109375" bestFit="1" customWidth="1"/>
    <col min="10" max="10" width="28.140625" bestFit="1" customWidth="1"/>
    <col min="11" max="11" width="17.5703125" bestFit="1" customWidth="1"/>
    <col min="12" max="12" width="12.7109375" bestFit="1" customWidth="1"/>
    <col min="13" max="13" width="28.140625" bestFit="1" customWidth="1"/>
    <col min="14" max="14" width="83.5703125" customWidth="1"/>
    <col min="15" max="15" width="12.42578125" bestFit="1" customWidth="1"/>
    <col min="16" max="16" width="10.42578125" bestFit="1" customWidth="1"/>
    <col min="17" max="17" width="19.85546875" bestFit="1" customWidth="1"/>
    <col min="18" max="19" width="14.5703125" bestFit="1" customWidth="1"/>
    <col min="20" max="20" width="12.42578125" bestFit="1" customWidth="1"/>
    <col min="21" max="21" width="11.42578125" bestFit="1" customWidth="1"/>
    <col min="22" max="23" width="23.7109375" bestFit="1" customWidth="1"/>
    <col min="24" max="24" width="39.85546875" customWidth="1"/>
    <col min="25" max="25" width="35.42578125" customWidth="1"/>
    <col min="26" max="26" width="20.28515625" customWidth="1"/>
    <col min="27" max="27" width="33.5703125" customWidth="1"/>
    <col min="28" max="28" width="29.7109375" customWidth="1"/>
    <col min="29" max="29" width="17.28515625" customWidth="1"/>
    <col min="30" max="30" width="22.42578125" customWidth="1"/>
    <col min="31" max="31" width="24.140625" customWidth="1"/>
  </cols>
  <sheetData>
    <row r="1" spans="1:31" x14ac:dyDescent="0.25">
      <c r="O1" s="87"/>
    </row>
    <row r="2" spans="1:31" x14ac:dyDescent="0.25">
      <c r="A2" s="88" t="s">
        <v>505</v>
      </c>
      <c r="B2" t="s">
        <v>1116</v>
      </c>
      <c r="C2" t="s">
        <v>1117</v>
      </c>
      <c r="D2" t="s">
        <v>1118</v>
      </c>
      <c r="E2" s="30" t="s">
        <v>1119</v>
      </c>
      <c r="F2" t="s">
        <v>1120</v>
      </c>
      <c r="G2" t="s">
        <v>1121</v>
      </c>
      <c r="H2" t="s">
        <v>1122</v>
      </c>
      <c r="I2" t="s">
        <v>1123</v>
      </c>
      <c r="J2" t="s">
        <v>1124</v>
      </c>
      <c r="K2" t="s">
        <v>1125</v>
      </c>
      <c r="L2" t="s">
        <v>1126</v>
      </c>
      <c r="M2" t="s">
        <v>1127</v>
      </c>
      <c r="N2" t="s">
        <v>1128</v>
      </c>
      <c r="O2" t="s">
        <v>1129</v>
      </c>
      <c r="P2" t="s">
        <v>1130</v>
      </c>
      <c r="Q2" t="s">
        <v>1131</v>
      </c>
      <c r="R2" t="s">
        <v>1132</v>
      </c>
      <c r="S2" t="s">
        <v>1132</v>
      </c>
      <c r="T2" t="s">
        <v>1133</v>
      </c>
      <c r="U2" t="s">
        <v>1134</v>
      </c>
      <c r="V2" t="s">
        <v>1134</v>
      </c>
      <c r="W2" t="s">
        <v>8658</v>
      </c>
      <c r="X2" t="s">
        <v>7914</v>
      </c>
      <c r="Y2" t="s">
        <v>8659</v>
      </c>
      <c r="Z2" t="s">
        <v>8660</v>
      </c>
      <c r="AA2" t="s">
        <v>8661</v>
      </c>
      <c r="AB2" t="s">
        <v>8644</v>
      </c>
      <c r="AC2" t="s">
        <v>8662</v>
      </c>
      <c r="AD2" t="s">
        <v>8664</v>
      </c>
      <c r="AE2" t="s">
        <v>111</v>
      </c>
    </row>
    <row r="3" spans="1:31" ht="15" hidden="1" customHeight="1" x14ac:dyDescent="0.25">
      <c r="A3" s="89" t="s">
        <v>479</v>
      </c>
    </row>
    <row r="4" spans="1:31" ht="15" hidden="1" customHeight="1" x14ac:dyDescent="0.25">
      <c r="A4" s="89" t="s">
        <v>2366</v>
      </c>
    </row>
    <row r="5" spans="1:31" ht="15" customHeight="1" x14ac:dyDescent="0.25">
      <c r="A5" s="88" t="s">
        <v>546</v>
      </c>
      <c r="B5">
        <v>17184714</v>
      </c>
      <c r="C5" t="s">
        <v>540</v>
      </c>
      <c r="D5" t="s">
        <v>547</v>
      </c>
      <c r="E5" s="30" t="s">
        <v>548</v>
      </c>
      <c r="F5" t="s">
        <v>549</v>
      </c>
      <c r="G5" t="s">
        <v>550</v>
      </c>
      <c r="H5">
        <v>17300924</v>
      </c>
      <c r="I5" t="s">
        <v>551</v>
      </c>
      <c r="J5" t="s">
        <v>552</v>
      </c>
      <c r="K5" t="s">
        <v>549</v>
      </c>
      <c r="L5" t="s">
        <v>551</v>
      </c>
      <c r="M5" t="s">
        <v>553</v>
      </c>
      <c r="N5" t="s">
        <v>554</v>
      </c>
      <c r="O5" s="86">
        <v>6750</v>
      </c>
      <c r="P5" t="s">
        <v>555</v>
      </c>
      <c r="Q5" s="86">
        <v>6750</v>
      </c>
      <c r="R5" s="86">
        <v>1528980000</v>
      </c>
      <c r="S5" s="37">
        <f t="shared" ref="S5:S36" si="0">R5/1000000</f>
        <v>1528.98</v>
      </c>
      <c r="T5">
        <v>14680</v>
      </c>
      <c r="U5" t="s">
        <v>556</v>
      </c>
      <c r="V5" t="s">
        <v>7855</v>
      </c>
    </row>
    <row r="6" spans="1:31" ht="15" customHeight="1" x14ac:dyDescent="0.25">
      <c r="A6" s="88" t="s">
        <v>546</v>
      </c>
      <c r="B6">
        <v>17184714</v>
      </c>
      <c r="C6" t="s">
        <v>540</v>
      </c>
      <c r="D6" t="s">
        <v>547</v>
      </c>
      <c r="E6" s="30" t="s">
        <v>548</v>
      </c>
      <c r="F6" t="s">
        <v>549</v>
      </c>
      <c r="G6" t="s">
        <v>550</v>
      </c>
      <c r="H6">
        <v>17300924</v>
      </c>
      <c r="I6" t="s">
        <v>557</v>
      </c>
      <c r="J6" t="s">
        <v>558</v>
      </c>
      <c r="K6" t="s">
        <v>549</v>
      </c>
      <c r="L6" t="s">
        <v>557</v>
      </c>
      <c r="M6" t="s">
        <v>559</v>
      </c>
      <c r="N6" t="s">
        <v>560</v>
      </c>
      <c r="O6" s="86">
        <v>1290</v>
      </c>
      <c r="P6" t="s">
        <v>555</v>
      </c>
      <c r="Q6" s="86">
        <v>1290</v>
      </c>
      <c r="R6" s="86">
        <v>292210000</v>
      </c>
      <c r="S6" s="86">
        <f t="shared" si="0"/>
        <v>292.20999999999998</v>
      </c>
      <c r="T6">
        <v>14680</v>
      </c>
      <c r="U6" t="s">
        <v>556</v>
      </c>
      <c r="X6" t="s">
        <v>7855</v>
      </c>
    </row>
    <row r="7" spans="1:31" ht="15" customHeight="1" x14ac:dyDescent="0.25">
      <c r="A7" s="88" t="s">
        <v>546</v>
      </c>
      <c r="B7">
        <v>17184714</v>
      </c>
      <c r="C7" t="s">
        <v>540</v>
      </c>
      <c r="D7" t="s">
        <v>547</v>
      </c>
      <c r="E7" s="30" t="s">
        <v>548</v>
      </c>
      <c r="F7" t="s">
        <v>549</v>
      </c>
      <c r="G7" t="s">
        <v>550</v>
      </c>
      <c r="H7">
        <v>17300924</v>
      </c>
      <c r="I7" t="s">
        <v>561</v>
      </c>
      <c r="J7" t="s">
        <v>562</v>
      </c>
      <c r="K7" t="s">
        <v>549</v>
      </c>
      <c r="L7" t="s">
        <v>561</v>
      </c>
      <c r="M7" t="s">
        <v>563</v>
      </c>
      <c r="N7" t="s">
        <v>564</v>
      </c>
      <c r="O7" s="86">
        <v>7600</v>
      </c>
      <c r="P7" t="s">
        <v>555</v>
      </c>
      <c r="Q7" s="86">
        <v>7600</v>
      </c>
      <c r="R7" s="86">
        <v>1721520000</v>
      </c>
      <c r="S7" s="111">
        <f t="shared" si="0"/>
        <v>1721.52</v>
      </c>
      <c r="T7">
        <v>14680</v>
      </c>
      <c r="U7" t="s">
        <v>556</v>
      </c>
      <c r="V7" t="s">
        <v>7855</v>
      </c>
    </row>
    <row r="8" spans="1:31" ht="15" customHeight="1" x14ac:dyDescent="0.25">
      <c r="A8" s="88" t="s">
        <v>546</v>
      </c>
      <c r="B8">
        <v>17184714</v>
      </c>
      <c r="C8" t="s">
        <v>540</v>
      </c>
      <c r="D8" t="s">
        <v>547</v>
      </c>
      <c r="E8" s="30" t="s">
        <v>548</v>
      </c>
      <c r="F8" t="s">
        <v>549</v>
      </c>
      <c r="G8" t="s">
        <v>550</v>
      </c>
      <c r="H8">
        <v>17300924</v>
      </c>
      <c r="I8" t="s">
        <v>565</v>
      </c>
      <c r="J8" t="s">
        <v>566</v>
      </c>
      <c r="K8" t="s">
        <v>549</v>
      </c>
      <c r="L8" t="s">
        <v>565</v>
      </c>
      <c r="M8" t="s">
        <v>567</v>
      </c>
      <c r="N8" t="s">
        <v>568</v>
      </c>
      <c r="O8" s="86">
        <v>3150</v>
      </c>
      <c r="P8" t="s">
        <v>555</v>
      </c>
      <c r="Q8" s="86">
        <v>3150</v>
      </c>
      <c r="R8" s="86">
        <v>713530000</v>
      </c>
      <c r="S8" s="86">
        <f t="shared" si="0"/>
        <v>713.53</v>
      </c>
      <c r="T8">
        <v>14707</v>
      </c>
      <c r="U8" t="s">
        <v>569</v>
      </c>
      <c r="X8" t="s">
        <v>7856</v>
      </c>
    </row>
    <row r="9" spans="1:31" ht="15" customHeight="1" x14ac:dyDescent="0.25">
      <c r="A9" s="88" t="s">
        <v>546</v>
      </c>
      <c r="B9">
        <v>17184714</v>
      </c>
      <c r="C9" t="s">
        <v>540</v>
      </c>
      <c r="D9" t="s">
        <v>547</v>
      </c>
      <c r="E9" s="30" t="s">
        <v>548</v>
      </c>
      <c r="F9" t="s">
        <v>549</v>
      </c>
      <c r="G9" t="s">
        <v>550</v>
      </c>
      <c r="H9">
        <v>17300924</v>
      </c>
      <c r="I9" t="s">
        <v>570</v>
      </c>
      <c r="J9" t="s">
        <v>571</v>
      </c>
      <c r="K9" t="s">
        <v>549</v>
      </c>
      <c r="L9" t="s">
        <v>570</v>
      </c>
      <c r="M9" t="s">
        <v>572</v>
      </c>
      <c r="N9" t="s">
        <v>573</v>
      </c>
      <c r="O9" s="86">
        <v>3500</v>
      </c>
      <c r="P9" t="s">
        <v>555</v>
      </c>
      <c r="Q9" s="86">
        <v>3500</v>
      </c>
      <c r="R9" s="86">
        <v>792810000</v>
      </c>
      <c r="S9" s="86">
        <f t="shared" si="0"/>
        <v>792.81</v>
      </c>
      <c r="T9">
        <v>14707</v>
      </c>
      <c r="U9" t="s">
        <v>569</v>
      </c>
      <c r="X9" t="s">
        <v>7856</v>
      </c>
    </row>
    <row r="10" spans="1:31" ht="15" customHeight="1" x14ac:dyDescent="0.25">
      <c r="A10" s="88" t="s">
        <v>546</v>
      </c>
      <c r="B10">
        <v>17184714</v>
      </c>
      <c r="C10" t="s">
        <v>540</v>
      </c>
      <c r="D10" t="s">
        <v>547</v>
      </c>
      <c r="E10" s="30" t="s">
        <v>548</v>
      </c>
      <c r="F10" t="s">
        <v>549</v>
      </c>
      <c r="G10" t="s">
        <v>550</v>
      </c>
      <c r="H10">
        <v>17300924</v>
      </c>
      <c r="I10" t="s">
        <v>574</v>
      </c>
      <c r="J10" t="s">
        <v>575</v>
      </c>
      <c r="K10" t="s">
        <v>549</v>
      </c>
      <c r="L10" t="s">
        <v>574</v>
      </c>
      <c r="M10" t="s">
        <v>576</v>
      </c>
      <c r="N10" t="s">
        <v>577</v>
      </c>
      <c r="O10" s="86">
        <v>490</v>
      </c>
      <c r="P10" t="s">
        <v>555</v>
      </c>
      <c r="Q10" s="86">
        <v>490</v>
      </c>
      <c r="R10" s="86">
        <v>110990000</v>
      </c>
      <c r="S10" s="86">
        <f t="shared" si="0"/>
        <v>110.99</v>
      </c>
      <c r="T10">
        <v>14737</v>
      </c>
      <c r="U10" t="s">
        <v>578</v>
      </c>
      <c r="X10" t="s">
        <v>7857</v>
      </c>
    </row>
    <row r="11" spans="1:31" ht="15" customHeight="1" x14ac:dyDescent="0.25">
      <c r="A11" s="88" t="s">
        <v>546</v>
      </c>
      <c r="B11">
        <v>17184714</v>
      </c>
      <c r="C11" t="s">
        <v>540</v>
      </c>
      <c r="D11" t="s">
        <v>547</v>
      </c>
      <c r="E11" s="30" t="s">
        <v>548</v>
      </c>
      <c r="F11" t="s">
        <v>549</v>
      </c>
      <c r="G11" t="s">
        <v>550</v>
      </c>
      <c r="H11">
        <v>17300924</v>
      </c>
      <c r="I11" t="s">
        <v>579</v>
      </c>
      <c r="J11" t="s">
        <v>580</v>
      </c>
      <c r="K11" t="s">
        <v>549</v>
      </c>
      <c r="L11" t="s">
        <v>579</v>
      </c>
      <c r="M11" t="s">
        <v>581</v>
      </c>
      <c r="N11" t="s">
        <v>582</v>
      </c>
      <c r="O11" s="86">
        <v>2500</v>
      </c>
      <c r="P11" t="s">
        <v>555</v>
      </c>
      <c r="Q11" s="86">
        <v>2500</v>
      </c>
      <c r="R11" s="86">
        <v>566290000</v>
      </c>
      <c r="S11" s="86">
        <f t="shared" si="0"/>
        <v>566.29</v>
      </c>
      <c r="T11">
        <v>14680</v>
      </c>
      <c r="U11" t="s">
        <v>556</v>
      </c>
      <c r="X11" t="s">
        <v>7855</v>
      </c>
    </row>
    <row r="12" spans="1:31" ht="15" customHeight="1" x14ac:dyDescent="0.25">
      <c r="A12" s="88" t="s">
        <v>546</v>
      </c>
      <c r="B12">
        <v>17184714</v>
      </c>
      <c r="C12" t="s">
        <v>540</v>
      </c>
      <c r="D12" t="s">
        <v>547</v>
      </c>
      <c r="E12" s="30" t="s">
        <v>548</v>
      </c>
      <c r="F12" t="s">
        <v>549</v>
      </c>
      <c r="G12" t="s">
        <v>550</v>
      </c>
      <c r="H12">
        <v>17300924</v>
      </c>
      <c r="I12" t="s">
        <v>583</v>
      </c>
      <c r="J12" t="s">
        <v>584</v>
      </c>
      <c r="K12" t="s">
        <v>549</v>
      </c>
      <c r="L12" t="s">
        <v>583</v>
      </c>
      <c r="M12" t="s">
        <v>585</v>
      </c>
      <c r="N12" t="s">
        <v>586</v>
      </c>
      <c r="O12" s="86">
        <v>4400</v>
      </c>
      <c r="P12" t="s">
        <v>555</v>
      </c>
      <c r="Q12" s="86">
        <v>4400</v>
      </c>
      <c r="R12" s="86">
        <v>996670000</v>
      </c>
      <c r="S12" s="86">
        <f t="shared" si="0"/>
        <v>996.67</v>
      </c>
      <c r="T12">
        <v>14663</v>
      </c>
      <c r="U12" t="s">
        <v>587</v>
      </c>
      <c r="X12" t="s">
        <v>7858</v>
      </c>
    </row>
    <row r="13" spans="1:31" ht="15" customHeight="1" x14ac:dyDescent="0.25">
      <c r="A13" s="88" t="s">
        <v>546</v>
      </c>
      <c r="B13">
        <v>17184714</v>
      </c>
      <c r="C13" t="s">
        <v>540</v>
      </c>
      <c r="D13" t="s">
        <v>547</v>
      </c>
      <c r="E13" s="30" t="s">
        <v>548</v>
      </c>
      <c r="F13" t="s">
        <v>549</v>
      </c>
      <c r="G13" t="s">
        <v>550</v>
      </c>
      <c r="H13">
        <v>17300924</v>
      </c>
      <c r="I13" t="s">
        <v>588</v>
      </c>
      <c r="J13" t="s">
        <v>589</v>
      </c>
      <c r="K13" t="s">
        <v>549</v>
      </c>
      <c r="L13" t="s">
        <v>588</v>
      </c>
      <c r="M13" t="s">
        <v>590</v>
      </c>
      <c r="N13" t="s">
        <v>591</v>
      </c>
      <c r="O13" s="86">
        <v>1900</v>
      </c>
      <c r="P13" t="s">
        <v>555</v>
      </c>
      <c r="Q13" s="86">
        <v>1900</v>
      </c>
      <c r="R13" s="86">
        <v>430380000</v>
      </c>
      <c r="S13" s="86">
        <f t="shared" si="0"/>
        <v>430.38</v>
      </c>
      <c r="T13">
        <v>14676</v>
      </c>
      <c r="U13" t="s">
        <v>592</v>
      </c>
      <c r="X13" t="s">
        <v>7859</v>
      </c>
    </row>
    <row r="14" spans="1:31" ht="15" customHeight="1" x14ac:dyDescent="0.25">
      <c r="A14" s="88" t="s">
        <v>546</v>
      </c>
      <c r="B14">
        <v>17184714</v>
      </c>
      <c r="C14" t="s">
        <v>540</v>
      </c>
      <c r="D14" t="s">
        <v>547</v>
      </c>
      <c r="E14" s="30" t="s">
        <v>548</v>
      </c>
      <c r="F14" t="s">
        <v>549</v>
      </c>
      <c r="G14" t="s">
        <v>550</v>
      </c>
      <c r="H14">
        <v>17300924</v>
      </c>
      <c r="I14" t="s">
        <v>593</v>
      </c>
      <c r="J14" t="s">
        <v>594</v>
      </c>
      <c r="K14" t="s">
        <v>549</v>
      </c>
      <c r="L14" t="s">
        <v>593</v>
      </c>
      <c r="M14" t="s">
        <v>595</v>
      </c>
      <c r="N14" t="s">
        <v>596</v>
      </c>
      <c r="O14" s="86">
        <v>3800</v>
      </c>
      <c r="P14" t="s">
        <v>555</v>
      </c>
      <c r="Q14" s="86">
        <v>3800</v>
      </c>
      <c r="R14" s="86">
        <v>860760000</v>
      </c>
      <c r="S14" s="86">
        <f t="shared" si="0"/>
        <v>860.76</v>
      </c>
      <c r="T14">
        <v>14676</v>
      </c>
      <c r="U14" t="s">
        <v>592</v>
      </c>
      <c r="X14" t="s">
        <v>7859</v>
      </c>
    </row>
    <row r="15" spans="1:31" ht="15" customHeight="1" x14ac:dyDescent="0.25">
      <c r="A15" s="88" t="s">
        <v>546</v>
      </c>
      <c r="B15">
        <v>17184714</v>
      </c>
      <c r="C15" t="s">
        <v>540</v>
      </c>
      <c r="D15" t="s">
        <v>547</v>
      </c>
      <c r="E15" s="30" t="s">
        <v>548</v>
      </c>
      <c r="F15" t="s">
        <v>549</v>
      </c>
      <c r="G15" t="s">
        <v>550</v>
      </c>
      <c r="H15">
        <v>17300924</v>
      </c>
      <c r="I15" t="s">
        <v>597</v>
      </c>
      <c r="J15" t="s">
        <v>598</v>
      </c>
      <c r="K15" t="s">
        <v>549</v>
      </c>
      <c r="L15" t="s">
        <v>597</v>
      </c>
      <c r="M15" t="s">
        <v>599</v>
      </c>
      <c r="N15" t="s">
        <v>600</v>
      </c>
      <c r="O15" s="86">
        <v>2600</v>
      </c>
      <c r="P15" t="s">
        <v>555</v>
      </c>
      <c r="Q15" s="86">
        <v>2600</v>
      </c>
      <c r="R15" s="86">
        <v>588940000</v>
      </c>
      <c r="S15" s="86">
        <f t="shared" si="0"/>
        <v>588.94000000000005</v>
      </c>
      <c r="T15">
        <v>14676</v>
      </c>
      <c r="U15" t="s">
        <v>592</v>
      </c>
      <c r="X15" t="s">
        <v>7859</v>
      </c>
    </row>
    <row r="16" spans="1:31" ht="15" customHeight="1" x14ac:dyDescent="0.25">
      <c r="A16" s="88" t="s">
        <v>546</v>
      </c>
      <c r="B16">
        <v>17184714</v>
      </c>
      <c r="C16" t="s">
        <v>540</v>
      </c>
      <c r="D16" t="s">
        <v>547</v>
      </c>
      <c r="E16" s="30" t="s">
        <v>548</v>
      </c>
      <c r="F16" t="s">
        <v>549</v>
      </c>
      <c r="G16" t="s">
        <v>550</v>
      </c>
      <c r="H16">
        <v>17300924</v>
      </c>
      <c r="I16" t="s">
        <v>601</v>
      </c>
      <c r="J16" t="s">
        <v>602</v>
      </c>
      <c r="K16" t="s">
        <v>549</v>
      </c>
      <c r="L16" t="s">
        <v>601</v>
      </c>
      <c r="M16" t="s">
        <v>603</v>
      </c>
      <c r="N16" t="s">
        <v>604</v>
      </c>
      <c r="O16" s="86">
        <v>5125</v>
      </c>
      <c r="P16" t="s">
        <v>555</v>
      </c>
      <c r="Q16" s="86">
        <v>5125</v>
      </c>
      <c r="R16" s="86">
        <v>1160900000</v>
      </c>
      <c r="S16" s="37">
        <f t="shared" si="0"/>
        <v>1160.9000000000001</v>
      </c>
      <c r="T16">
        <v>14663</v>
      </c>
      <c r="U16" t="s">
        <v>587</v>
      </c>
      <c r="V16" t="s">
        <v>7858</v>
      </c>
    </row>
    <row r="17" spans="1:24" ht="15" customHeight="1" x14ac:dyDescent="0.25">
      <c r="A17" s="88" t="s">
        <v>546</v>
      </c>
      <c r="B17">
        <v>17184714</v>
      </c>
      <c r="C17" t="s">
        <v>540</v>
      </c>
      <c r="D17" t="s">
        <v>547</v>
      </c>
      <c r="E17" s="30" t="s">
        <v>548</v>
      </c>
      <c r="F17" t="s">
        <v>549</v>
      </c>
      <c r="G17" t="s">
        <v>550</v>
      </c>
      <c r="H17">
        <v>17300924</v>
      </c>
      <c r="I17" t="s">
        <v>605</v>
      </c>
      <c r="J17" t="s">
        <v>606</v>
      </c>
      <c r="K17" t="s">
        <v>549</v>
      </c>
      <c r="L17" t="s">
        <v>605</v>
      </c>
      <c r="M17" t="s">
        <v>607</v>
      </c>
      <c r="N17" t="s">
        <v>608</v>
      </c>
      <c r="O17" s="86">
        <v>1070</v>
      </c>
      <c r="P17" t="s">
        <v>555</v>
      </c>
      <c r="Q17" s="86">
        <v>1070</v>
      </c>
      <c r="R17" s="86">
        <v>242370000</v>
      </c>
      <c r="S17" s="86">
        <f t="shared" si="0"/>
        <v>242.37</v>
      </c>
      <c r="T17">
        <v>14680</v>
      </c>
      <c r="U17" t="s">
        <v>556</v>
      </c>
      <c r="X17" t="s">
        <v>7855</v>
      </c>
    </row>
    <row r="18" spans="1:24" ht="15" customHeight="1" x14ac:dyDescent="0.25">
      <c r="A18" s="88" t="s">
        <v>546</v>
      </c>
      <c r="B18">
        <v>17184714</v>
      </c>
      <c r="C18" t="s">
        <v>540</v>
      </c>
      <c r="D18" t="s">
        <v>547</v>
      </c>
      <c r="E18" s="30" t="s">
        <v>548</v>
      </c>
      <c r="F18" t="s">
        <v>549</v>
      </c>
      <c r="G18" t="s">
        <v>550</v>
      </c>
      <c r="H18">
        <v>17300924</v>
      </c>
      <c r="I18" t="s">
        <v>609</v>
      </c>
      <c r="J18" t="s">
        <v>610</v>
      </c>
      <c r="K18" t="s">
        <v>549</v>
      </c>
      <c r="L18" t="s">
        <v>609</v>
      </c>
      <c r="M18" t="s">
        <v>611</v>
      </c>
      <c r="N18" t="s">
        <v>612</v>
      </c>
      <c r="O18" s="86">
        <v>1360</v>
      </c>
      <c r="P18" t="s">
        <v>555</v>
      </c>
      <c r="Q18" s="86">
        <v>1360</v>
      </c>
      <c r="R18" s="86">
        <v>308060000</v>
      </c>
      <c r="S18" s="86">
        <f t="shared" si="0"/>
        <v>308.06</v>
      </c>
      <c r="T18">
        <v>14663</v>
      </c>
      <c r="U18" t="s">
        <v>587</v>
      </c>
      <c r="X18" t="s">
        <v>7858</v>
      </c>
    </row>
    <row r="19" spans="1:24" ht="15" customHeight="1" x14ac:dyDescent="0.25">
      <c r="A19" s="88" t="s">
        <v>546</v>
      </c>
      <c r="B19">
        <v>17184714</v>
      </c>
      <c r="C19" t="s">
        <v>540</v>
      </c>
      <c r="D19" t="s">
        <v>547</v>
      </c>
      <c r="E19" s="30" t="s">
        <v>548</v>
      </c>
      <c r="F19" t="s">
        <v>549</v>
      </c>
      <c r="G19" t="s">
        <v>550</v>
      </c>
      <c r="H19">
        <v>17300924</v>
      </c>
      <c r="I19" t="s">
        <v>613</v>
      </c>
      <c r="J19" t="s">
        <v>614</v>
      </c>
      <c r="K19" t="s">
        <v>549</v>
      </c>
      <c r="L19" t="s">
        <v>613</v>
      </c>
      <c r="M19" t="s">
        <v>615</v>
      </c>
      <c r="N19" t="s">
        <v>616</v>
      </c>
      <c r="O19" s="86">
        <v>700</v>
      </c>
      <c r="P19" t="s">
        <v>555</v>
      </c>
      <c r="Q19" s="86">
        <v>700</v>
      </c>
      <c r="R19" s="86">
        <v>158700000</v>
      </c>
      <c r="S19" s="86">
        <f t="shared" si="0"/>
        <v>158.69999999999999</v>
      </c>
      <c r="T19">
        <v>14663</v>
      </c>
      <c r="U19" t="s">
        <v>587</v>
      </c>
      <c r="X19" t="s">
        <v>7858</v>
      </c>
    </row>
    <row r="20" spans="1:24" ht="15" customHeight="1" x14ac:dyDescent="0.25">
      <c r="A20" s="88" t="s">
        <v>546</v>
      </c>
      <c r="B20">
        <v>17184714</v>
      </c>
      <c r="C20" t="s">
        <v>540</v>
      </c>
      <c r="D20" t="s">
        <v>547</v>
      </c>
      <c r="E20" s="30" t="s">
        <v>548</v>
      </c>
      <c r="F20" t="s">
        <v>549</v>
      </c>
      <c r="G20" t="s">
        <v>550</v>
      </c>
      <c r="H20">
        <v>17300924</v>
      </c>
      <c r="I20" t="s">
        <v>617</v>
      </c>
      <c r="J20" t="s">
        <v>618</v>
      </c>
      <c r="K20" t="s">
        <v>549</v>
      </c>
      <c r="L20" t="s">
        <v>617</v>
      </c>
      <c r="M20" t="s">
        <v>619</v>
      </c>
      <c r="N20" t="s">
        <v>620</v>
      </c>
      <c r="O20" s="86">
        <v>930</v>
      </c>
      <c r="P20" t="s">
        <v>555</v>
      </c>
      <c r="Q20" s="86">
        <v>930</v>
      </c>
      <c r="R20" s="86">
        <v>210840000</v>
      </c>
      <c r="S20" s="86">
        <f t="shared" si="0"/>
        <v>210.84</v>
      </c>
      <c r="T20">
        <v>14676</v>
      </c>
      <c r="U20" t="s">
        <v>592</v>
      </c>
      <c r="X20" t="s">
        <v>7859</v>
      </c>
    </row>
    <row r="21" spans="1:24" ht="15" customHeight="1" x14ac:dyDescent="0.25">
      <c r="A21" s="88" t="s">
        <v>546</v>
      </c>
      <c r="B21">
        <v>17184714</v>
      </c>
      <c r="C21" t="s">
        <v>540</v>
      </c>
      <c r="D21" t="s">
        <v>547</v>
      </c>
      <c r="E21" s="30" t="s">
        <v>548</v>
      </c>
      <c r="F21" t="s">
        <v>549</v>
      </c>
      <c r="G21" t="s">
        <v>550</v>
      </c>
      <c r="H21">
        <v>17300924</v>
      </c>
      <c r="I21" t="s">
        <v>621</v>
      </c>
      <c r="J21" t="s">
        <v>622</v>
      </c>
      <c r="K21" t="s">
        <v>549</v>
      </c>
      <c r="L21" t="s">
        <v>621</v>
      </c>
      <c r="M21" t="s">
        <v>623</v>
      </c>
      <c r="N21" t="s">
        <v>624</v>
      </c>
      <c r="O21" s="86">
        <v>3850</v>
      </c>
      <c r="P21" t="s">
        <v>555</v>
      </c>
      <c r="Q21" s="86">
        <v>3850</v>
      </c>
      <c r="R21" s="86">
        <v>872090000</v>
      </c>
      <c r="S21" s="86">
        <f t="shared" si="0"/>
        <v>872.09</v>
      </c>
      <c r="T21">
        <v>14680</v>
      </c>
      <c r="U21" t="s">
        <v>556</v>
      </c>
      <c r="X21" t="s">
        <v>7855</v>
      </c>
    </row>
    <row r="22" spans="1:24" ht="15" customHeight="1" x14ac:dyDescent="0.25">
      <c r="A22" s="88" t="s">
        <v>546</v>
      </c>
      <c r="B22">
        <v>17184714</v>
      </c>
      <c r="C22" t="s">
        <v>540</v>
      </c>
      <c r="D22" t="s">
        <v>547</v>
      </c>
      <c r="E22" s="30" t="s">
        <v>548</v>
      </c>
      <c r="F22" t="s">
        <v>549</v>
      </c>
      <c r="G22" t="s">
        <v>550</v>
      </c>
      <c r="H22">
        <v>17300924</v>
      </c>
      <c r="I22" t="s">
        <v>625</v>
      </c>
      <c r="J22" t="s">
        <v>626</v>
      </c>
      <c r="K22" t="s">
        <v>549</v>
      </c>
      <c r="L22" t="s">
        <v>625</v>
      </c>
      <c r="M22" t="s">
        <v>627</v>
      </c>
      <c r="N22" t="s">
        <v>568</v>
      </c>
      <c r="O22" s="86">
        <v>3700</v>
      </c>
      <c r="P22" t="s">
        <v>555</v>
      </c>
      <c r="Q22" s="86">
        <v>3700</v>
      </c>
      <c r="R22" s="86">
        <v>838110000</v>
      </c>
      <c r="S22" s="86">
        <f t="shared" si="0"/>
        <v>838.11</v>
      </c>
      <c r="T22">
        <v>14707</v>
      </c>
      <c r="U22" t="s">
        <v>569</v>
      </c>
      <c r="X22" t="s">
        <v>7856</v>
      </c>
    </row>
    <row r="23" spans="1:24" ht="15" customHeight="1" x14ac:dyDescent="0.25">
      <c r="A23" s="88" t="s">
        <v>546</v>
      </c>
      <c r="B23">
        <v>17184714</v>
      </c>
      <c r="C23" t="s">
        <v>540</v>
      </c>
      <c r="D23" t="s">
        <v>547</v>
      </c>
      <c r="E23" s="30" t="s">
        <v>548</v>
      </c>
      <c r="F23" t="s">
        <v>549</v>
      </c>
      <c r="G23" t="s">
        <v>550</v>
      </c>
      <c r="H23">
        <v>17300924</v>
      </c>
      <c r="I23" t="s">
        <v>628</v>
      </c>
      <c r="J23" t="s">
        <v>629</v>
      </c>
      <c r="K23" t="s">
        <v>549</v>
      </c>
      <c r="L23" t="s">
        <v>628</v>
      </c>
      <c r="M23" t="s">
        <v>630</v>
      </c>
      <c r="N23" t="s">
        <v>631</v>
      </c>
      <c r="O23" s="86">
        <v>7550</v>
      </c>
      <c r="P23" t="s">
        <v>555</v>
      </c>
      <c r="Q23" s="86">
        <v>7550</v>
      </c>
      <c r="R23" s="86">
        <v>1710200000</v>
      </c>
      <c r="S23" s="111">
        <f t="shared" si="0"/>
        <v>1710.2</v>
      </c>
      <c r="T23">
        <v>14707</v>
      </c>
      <c r="U23" t="s">
        <v>569</v>
      </c>
      <c r="V23" t="s">
        <v>7856</v>
      </c>
    </row>
    <row r="24" spans="1:24" ht="15" customHeight="1" x14ac:dyDescent="0.25">
      <c r="A24" s="88" t="s">
        <v>546</v>
      </c>
      <c r="B24">
        <v>17184714</v>
      </c>
      <c r="C24" t="s">
        <v>540</v>
      </c>
      <c r="D24" t="s">
        <v>547</v>
      </c>
      <c r="E24" s="30" t="s">
        <v>548</v>
      </c>
      <c r="F24" t="s">
        <v>549</v>
      </c>
      <c r="G24" t="s">
        <v>550</v>
      </c>
      <c r="H24">
        <v>17300924</v>
      </c>
      <c r="I24" t="s">
        <v>632</v>
      </c>
      <c r="J24" t="s">
        <v>633</v>
      </c>
      <c r="K24" t="s">
        <v>549</v>
      </c>
      <c r="L24" t="s">
        <v>632</v>
      </c>
      <c r="M24" t="s">
        <v>634</v>
      </c>
      <c r="N24" t="s">
        <v>582</v>
      </c>
      <c r="O24" s="86">
        <v>960</v>
      </c>
      <c r="P24" t="s">
        <v>555</v>
      </c>
      <c r="Q24" s="86">
        <v>960</v>
      </c>
      <c r="R24" s="86">
        <v>217460000</v>
      </c>
      <c r="S24" s="86">
        <f t="shared" si="0"/>
        <v>217.46</v>
      </c>
      <c r="T24">
        <v>14680</v>
      </c>
      <c r="U24" t="s">
        <v>556</v>
      </c>
      <c r="X24" t="s">
        <v>7855</v>
      </c>
    </row>
    <row r="25" spans="1:24" ht="15" customHeight="1" x14ac:dyDescent="0.25">
      <c r="A25" s="88" t="s">
        <v>546</v>
      </c>
      <c r="B25">
        <v>17184714</v>
      </c>
      <c r="C25" t="s">
        <v>540</v>
      </c>
      <c r="D25" t="s">
        <v>547</v>
      </c>
      <c r="E25" s="30" t="s">
        <v>548</v>
      </c>
      <c r="F25" t="s">
        <v>549</v>
      </c>
      <c r="G25" t="s">
        <v>550</v>
      </c>
      <c r="H25">
        <v>17300924</v>
      </c>
      <c r="I25" t="s">
        <v>635</v>
      </c>
      <c r="J25" t="s">
        <v>636</v>
      </c>
      <c r="K25" t="s">
        <v>549</v>
      </c>
      <c r="L25" t="s">
        <v>635</v>
      </c>
      <c r="M25" t="s">
        <v>637</v>
      </c>
      <c r="N25" t="s">
        <v>638</v>
      </c>
      <c r="O25" s="86">
        <v>235</v>
      </c>
      <c r="P25" t="s">
        <v>555</v>
      </c>
      <c r="Q25" s="86">
        <v>235</v>
      </c>
      <c r="R25" s="86">
        <v>53230000</v>
      </c>
      <c r="S25" s="86">
        <f t="shared" si="0"/>
        <v>53.23</v>
      </c>
      <c r="T25">
        <v>14680</v>
      </c>
      <c r="U25" t="s">
        <v>556</v>
      </c>
      <c r="X25" t="s">
        <v>7855</v>
      </c>
    </row>
    <row r="26" spans="1:24" ht="15" customHeight="1" x14ac:dyDescent="0.25">
      <c r="A26" s="88" t="s">
        <v>546</v>
      </c>
      <c r="B26">
        <v>17184714</v>
      </c>
      <c r="C26" t="s">
        <v>540</v>
      </c>
      <c r="D26" t="s">
        <v>547</v>
      </c>
      <c r="E26" s="30" t="s">
        <v>548</v>
      </c>
      <c r="F26" t="s">
        <v>549</v>
      </c>
      <c r="G26" t="s">
        <v>550</v>
      </c>
      <c r="H26">
        <v>17300924</v>
      </c>
      <c r="I26" t="s">
        <v>639</v>
      </c>
      <c r="J26" t="s">
        <v>640</v>
      </c>
      <c r="K26" t="s">
        <v>549</v>
      </c>
      <c r="L26" t="s">
        <v>639</v>
      </c>
      <c r="M26" t="s">
        <v>641</v>
      </c>
      <c r="N26" t="s">
        <v>560</v>
      </c>
      <c r="O26" s="86">
        <v>960</v>
      </c>
      <c r="P26" t="s">
        <v>555</v>
      </c>
      <c r="Q26" s="86">
        <v>960</v>
      </c>
      <c r="R26" s="86">
        <v>217460000</v>
      </c>
      <c r="S26" s="86">
        <f t="shared" si="0"/>
        <v>217.46</v>
      </c>
      <c r="T26">
        <v>14680</v>
      </c>
      <c r="U26" t="s">
        <v>556</v>
      </c>
      <c r="X26" t="s">
        <v>7855</v>
      </c>
    </row>
    <row r="27" spans="1:24" ht="15" customHeight="1" x14ac:dyDescent="0.25">
      <c r="A27" s="88" t="s">
        <v>642</v>
      </c>
      <c r="B27">
        <v>3629790</v>
      </c>
      <c r="C27" t="s">
        <v>540</v>
      </c>
      <c r="D27" t="s">
        <v>643</v>
      </c>
      <c r="E27" s="30" t="s">
        <v>644</v>
      </c>
      <c r="F27" t="s">
        <v>549</v>
      </c>
      <c r="G27" t="s">
        <v>550</v>
      </c>
      <c r="H27">
        <v>17300924</v>
      </c>
      <c r="I27" t="s">
        <v>645</v>
      </c>
      <c r="J27" t="s">
        <v>646</v>
      </c>
      <c r="K27" t="s">
        <v>549</v>
      </c>
      <c r="L27" t="s">
        <v>645</v>
      </c>
      <c r="M27" t="s">
        <v>647</v>
      </c>
      <c r="N27" t="s">
        <v>648</v>
      </c>
      <c r="O27" s="86">
        <v>89.4</v>
      </c>
      <c r="P27" t="s">
        <v>555</v>
      </c>
      <c r="Q27" s="87">
        <v>89.4</v>
      </c>
      <c r="R27" s="86">
        <v>20310000</v>
      </c>
      <c r="S27" s="86">
        <f t="shared" si="0"/>
        <v>20.309999999999999</v>
      </c>
      <c r="T27">
        <v>11365</v>
      </c>
      <c r="U27" t="s">
        <v>649</v>
      </c>
      <c r="W27" t="s">
        <v>7860</v>
      </c>
    </row>
    <row r="28" spans="1:24" ht="15" customHeight="1" x14ac:dyDescent="0.25">
      <c r="A28" s="88" t="s">
        <v>642</v>
      </c>
      <c r="B28">
        <v>3629790</v>
      </c>
      <c r="C28" t="s">
        <v>540</v>
      </c>
      <c r="D28" t="s">
        <v>643</v>
      </c>
      <c r="E28" s="30" t="s">
        <v>644</v>
      </c>
      <c r="F28" t="s">
        <v>549</v>
      </c>
      <c r="G28" t="s">
        <v>550</v>
      </c>
      <c r="H28">
        <v>17300924</v>
      </c>
      <c r="I28" t="s">
        <v>650</v>
      </c>
      <c r="J28" t="s">
        <v>651</v>
      </c>
      <c r="K28" t="s">
        <v>549</v>
      </c>
      <c r="L28" t="s">
        <v>650</v>
      </c>
      <c r="M28" t="s">
        <v>652</v>
      </c>
      <c r="N28" t="s">
        <v>653</v>
      </c>
      <c r="O28" s="87">
        <f t="shared" ref="O28:O59" si="1">Q28/10000</f>
        <v>72.599999999999994</v>
      </c>
      <c r="P28" t="s">
        <v>555</v>
      </c>
      <c r="Q28" s="86">
        <v>726000</v>
      </c>
      <c r="R28" s="86">
        <v>16490000</v>
      </c>
      <c r="S28" s="86">
        <f t="shared" si="0"/>
        <v>16.489999999999998</v>
      </c>
      <c r="T28">
        <v>11808</v>
      </c>
      <c r="U28" t="s">
        <v>654</v>
      </c>
      <c r="W28" t="s">
        <v>7861</v>
      </c>
    </row>
    <row r="29" spans="1:24" ht="15" customHeight="1" x14ac:dyDescent="0.25">
      <c r="A29" s="88" t="s">
        <v>642</v>
      </c>
      <c r="B29">
        <v>3629790</v>
      </c>
      <c r="C29" t="s">
        <v>540</v>
      </c>
      <c r="D29" t="s">
        <v>643</v>
      </c>
      <c r="E29" s="30" t="s">
        <v>644</v>
      </c>
      <c r="F29" t="s">
        <v>549</v>
      </c>
      <c r="G29" t="s">
        <v>550</v>
      </c>
      <c r="H29">
        <v>17300924</v>
      </c>
      <c r="I29" t="s">
        <v>655</v>
      </c>
      <c r="J29" t="s">
        <v>656</v>
      </c>
      <c r="K29" t="s">
        <v>549</v>
      </c>
      <c r="L29" t="s">
        <v>655</v>
      </c>
      <c r="M29" t="s">
        <v>657</v>
      </c>
      <c r="N29" t="s">
        <v>658</v>
      </c>
      <c r="O29" s="87">
        <f t="shared" si="1"/>
        <v>15.44</v>
      </c>
      <c r="P29" t="s">
        <v>555</v>
      </c>
      <c r="Q29" s="86">
        <v>154400</v>
      </c>
      <c r="R29" s="86">
        <v>3510000</v>
      </c>
      <c r="S29" s="86">
        <f t="shared" si="0"/>
        <v>3.51</v>
      </c>
      <c r="T29">
        <v>16135</v>
      </c>
      <c r="U29" t="s">
        <v>659</v>
      </c>
      <c r="W29" t="s">
        <v>7862</v>
      </c>
    </row>
    <row r="30" spans="1:24" ht="15" customHeight="1" x14ac:dyDescent="0.25">
      <c r="A30" s="88" t="s">
        <v>642</v>
      </c>
      <c r="B30">
        <v>3629790</v>
      </c>
      <c r="C30" t="s">
        <v>540</v>
      </c>
      <c r="D30" t="s">
        <v>643</v>
      </c>
      <c r="E30" s="30" t="s">
        <v>644</v>
      </c>
      <c r="F30" t="s">
        <v>549</v>
      </c>
      <c r="G30" t="s">
        <v>550</v>
      </c>
      <c r="H30">
        <v>17300924</v>
      </c>
      <c r="I30" t="s">
        <v>660</v>
      </c>
      <c r="J30" t="s">
        <v>661</v>
      </c>
      <c r="K30" t="s">
        <v>549</v>
      </c>
      <c r="L30" t="s">
        <v>660</v>
      </c>
      <c r="M30" t="s">
        <v>662</v>
      </c>
      <c r="N30" t="s">
        <v>663</v>
      </c>
      <c r="O30" s="87">
        <f t="shared" si="1"/>
        <v>100</v>
      </c>
      <c r="P30" t="s">
        <v>555</v>
      </c>
      <c r="Q30" s="86">
        <v>1000000</v>
      </c>
      <c r="R30" s="86">
        <v>22700000</v>
      </c>
      <c r="S30" s="86">
        <f t="shared" si="0"/>
        <v>22.7</v>
      </c>
      <c r="T30">
        <v>11922</v>
      </c>
      <c r="U30" t="s">
        <v>664</v>
      </c>
      <c r="W30" t="s">
        <v>7863</v>
      </c>
    </row>
    <row r="31" spans="1:24" ht="15" customHeight="1" x14ac:dyDescent="0.25">
      <c r="A31" s="88" t="s">
        <v>642</v>
      </c>
      <c r="B31">
        <v>3629790</v>
      </c>
      <c r="C31" t="s">
        <v>540</v>
      </c>
      <c r="D31" t="s">
        <v>643</v>
      </c>
      <c r="E31" s="30" t="s">
        <v>644</v>
      </c>
      <c r="F31" t="s">
        <v>549</v>
      </c>
      <c r="G31" t="s">
        <v>550</v>
      </c>
      <c r="H31">
        <v>17300924</v>
      </c>
      <c r="I31" t="s">
        <v>665</v>
      </c>
      <c r="J31" t="s">
        <v>666</v>
      </c>
      <c r="K31" t="s">
        <v>549</v>
      </c>
      <c r="L31" t="s">
        <v>665</v>
      </c>
      <c r="M31" t="s">
        <v>667</v>
      </c>
      <c r="N31" t="s">
        <v>668</v>
      </c>
      <c r="O31" s="87">
        <f t="shared" si="1"/>
        <v>48</v>
      </c>
      <c r="P31" t="s">
        <v>555</v>
      </c>
      <c r="Q31" s="86">
        <v>480000</v>
      </c>
      <c r="R31" s="86">
        <v>10900000</v>
      </c>
      <c r="S31" s="86">
        <f t="shared" si="0"/>
        <v>10.9</v>
      </c>
      <c r="T31">
        <v>11793</v>
      </c>
      <c r="U31" t="s">
        <v>669</v>
      </c>
      <c r="W31" t="s">
        <v>7864</v>
      </c>
    </row>
    <row r="32" spans="1:24" ht="15" customHeight="1" x14ac:dyDescent="0.25">
      <c r="A32" s="88" t="s">
        <v>642</v>
      </c>
      <c r="B32">
        <v>3629790</v>
      </c>
      <c r="C32" t="s">
        <v>540</v>
      </c>
      <c r="D32" t="s">
        <v>643</v>
      </c>
      <c r="E32" s="30" t="s">
        <v>644</v>
      </c>
      <c r="F32" t="s">
        <v>549</v>
      </c>
      <c r="G32" t="s">
        <v>550</v>
      </c>
      <c r="H32">
        <v>17300924</v>
      </c>
      <c r="I32" t="s">
        <v>670</v>
      </c>
      <c r="J32" t="s">
        <v>671</v>
      </c>
      <c r="K32" t="s">
        <v>549</v>
      </c>
      <c r="L32" t="s">
        <v>670</v>
      </c>
      <c r="M32" t="s">
        <v>672</v>
      </c>
      <c r="N32" t="s">
        <v>673</v>
      </c>
      <c r="O32" s="87">
        <f t="shared" si="1"/>
        <v>57.8</v>
      </c>
      <c r="P32" t="s">
        <v>555</v>
      </c>
      <c r="Q32" s="86">
        <v>578000</v>
      </c>
      <c r="R32" s="86">
        <v>13130000</v>
      </c>
      <c r="S32" s="86">
        <f t="shared" si="0"/>
        <v>13.13</v>
      </c>
      <c r="T32">
        <v>12022</v>
      </c>
      <c r="U32" t="s">
        <v>674</v>
      </c>
      <c r="W32" t="s">
        <v>7865</v>
      </c>
    </row>
    <row r="33" spans="1:25" ht="15" customHeight="1" x14ac:dyDescent="0.25">
      <c r="A33" s="88" t="s">
        <v>642</v>
      </c>
      <c r="B33">
        <v>3629790</v>
      </c>
      <c r="C33" t="s">
        <v>540</v>
      </c>
      <c r="D33" t="s">
        <v>643</v>
      </c>
      <c r="E33" s="30" t="s">
        <v>644</v>
      </c>
      <c r="F33" t="s">
        <v>549</v>
      </c>
      <c r="G33" t="s">
        <v>550</v>
      </c>
      <c r="H33">
        <v>17300924</v>
      </c>
      <c r="I33" t="s">
        <v>675</v>
      </c>
      <c r="J33" t="s">
        <v>676</v>
      </c>
      <c r="K33" t="s">
        <v>549</v>
      </c>
      <c r="L33" t="s">
        <v>675</v>
      </c>
      <c r="M33" t="s">
        <v>677</v>
      </c>
      <c r="N33" t="s">
        <v>678</v>
      </c>
      <c r="O33" s="87">
        <f t="shared" si="1"/>
        <v>194</v>
      </c>
      <c r="P33" t="s">
        <v>555</v>
      </c>
      <c r="Q33" s="86">
        <v>1940000</v>
      </c>
      <c r="R33" s="86">
        <v>44060000</v>
      </c>
      <c r="S33" s="86">
        <f t="shared" si="0"/>
        <v>44.06</v>
      </c>
      <c r="T33">
        <v>11804</v>
      </c>
      <c r="U33" t="s">
        <v>679</v>
      </c>
      <c r="W33" t="s">
        <v>7866</v>
      </c>
    </row>
    <row r="34" spans="1:25" ht="15" customHeight="1" x14ac:dyDescent="0.25">
      <c r="A34" s="88" t="s">
        <v>642</v>
      </c>
      <c r="B34">
        <v>3629790</v>
      </c>
      <c r="C34" t="s">
        <v>540</v>
      </c>
      <c r="D34" t="s">
        <v>643</v>
      </c>
      <c r="E34" s="30" t="s">
        <v>644</v>
      </c>
      <c r="F34" t="s">
        <v>549</v>
      </c>
      <c r="G34" t="s">
        <v>550</v>
      </c>
      <c r="H34">
        <v>17300924</v>
      </c>
      <c r="I34" t="s">
        <v>680</v>
      </c>
      <c r="J34" t="s">
        <v>681</v>
      </c>
      <c r="K34" t="s">
        <v>549</v>
      </c>
      <c r="L34" t="s">
        <v>680</v>
      </c>
      <c r="M34" t="s">
        <v>682</v>
      </c>
      <c r="N34" t="s">
        <v>683</v>
      </c>
      <c r="O34" s="87">
        <f t="shared" si="1"/>
        <v>45.27</v>
      </c>
      <c r="P34" t="s">
        <v>555</v>
      </c>
      <c r="Q34" s="86">
        <v>452700</v>
      </c>
      <c r="R34" s="86">
        <v>10280000</v>
      </c>
      <c r="S34" s="86">
        <f t="shared" si="0"/>
        <v>10.28</v>
      </c>
      <c r="T34">
        <v>15106</v>
      </c>
      <c r="U34" t="s">
        <v>684</v>
      </c>
      <c r="Y34" t="s">
        <v>7867</v>
      </c>
    </row>
    <row r="35" spans="1:25" ht="15" customHeight="1" x14ac:dyDescent="0.25">
      <c r="A35" s="88" t="s">
        <v>642</v>
      </c>
      <c r="B35">
        <v>3629790</v>
      </c>
      <c r="C35" t="s">
        <v>540</v>
      </c>
      <c r="D35" t="s">
        <v>643</v>
      </c>
      <c r="E35" s="30" t="s">
        <v>644</v>
      </c>
      <c r="F35" t="s">
        <v>549</v>
      </c>
      <c r="G35" t="s">
        <v>550</v>
      </c>
      <c r="H35">
        <v>17300924</v>
      </c>
      <c r="I35" t="s">
        <v>685</v>
      </c>
      <c r="J35" t="s">
        <v>686</v>
      </c>
      <c r="K35" t="s">
        <v>549</v>
      </c>
      <c r="L35" t="s">
        <v>685</v>
      </c>
      <c r="M35" t="s">
        <v>687</v>
      </c>
      <c r="N35" t="s">
        <v>688</v>
      </c>
      <c r="O35" s="87">
        <f t="shared" si="1"/>
        <v>300</v>
      </c>
      <c r="P35" t="s">
        <v>555</v>
      </c>
      <c r="Q35" s="86">
        <v>3000000</v>
      </c>
      <c r="R35" s="86">
        <v>68140000</v>
      </c>
      <c r="S35" s="86">
        <f t="shared" si="0"/>
        <v>68.14</v>
      </c>
      <c r="T35">
        <v>11818</v>
      </c>
      <c r="U35" t="s">
        <v>689</v>
      </c>
      <c r="W35" t="s">
        <v>7868</v>
      </c>
    </row>
    <row r="36" spans="1:25" ht="15" customHeight="1" x14ac:dyDescent="0.25">
      <c r="A36" s="88" t="s">
        <v>642</v>
      </c>
      <c r="B36">
        <v>3629790</v>
      </c>
      <c r="C36" t="s">
        <v>540</v>
      </c>
      <c r="D36" t="s">
        <v>643</v>
      </c>
      <c r="E36" s="30" t="s">
        <v>644</v>
      </c>
      <c r="F36" t="s">
        <v>549</v>
      </c>
      <c r="G36" t="s">
        <v>550</v>
      </c>
      <c r="H36">
        <v>17300924</v>
      </c>
      <c r="I36" t="s">
        <v>690</v>
      </c>
      <c r="J36" t="s">
        <v>691</v>
      </c>
      <c r="K36" t="s">
        <v>549</v>
      </c>
      <c r="L36" t="s">
        <v>690</v>
      </c>
      <c r="M36" t="s">
        <v>692</v>
      </c>
      <c r="N36" t="s">
        <v>693</v>
      </c>
      <c r="O36" s="87">
        <f t="shared" si="1"/>
        <v>460.5</v>
      </c>
      <c r="P36" t="s">
        <v>555</v>
      </c>
      <c r="Q36" s="86">
        <v>4605000</v>
      </c>
      <c r="R36" s="86">
        <v>104600000</v>
      </c>
      <c r="S36" s="86">
        <f t="shared" si="0"/>
        <v>104.6</v>
      </c>
      <c r="T36">
        <v>11932</v>
      </c>
      <c r="U36" t="s">
        <v>694</v>
      </c>
      <c r="W36" t="s">
        <v>7869</v>
      </c>
    </row>
    <row r="37" spans="1:25" ht="15" customHeight="1" x14ac:dyDescent="0.25">
      <c r="A37" s="88" t="s">
        <v>642</v>
      </c>
      <c r="B37">
        <v>3629790</v>
      </c>
      <c r="C37" t="s">
        <v>540</v>
      </c>
      <c r="D37" t="s">
        <v>643</v>
      </c>
      <c r="E37" s="30" t="s">
        <v>644</v>
      </c>
      <c r="F37" t="s">
        <v>549</v>
      </c>
      <c r="G37" t="s">
        <v>550</v>
      </c>
      <c r="H37">
        <v>17300924</v>
      </c>
      <c r="I37" t="s">
        <v>695</v>
      </c>
      <c r="J37" t="s">
        <v>696</v>
      </c>
      <c r="K37" t="s">
        <v>549</v>
      </c>
      <c r="L37" t="s">
        <v>695</v>
      </c>
      <c r="M37" t="s">
        <v>697</v>
      </c>
      <c r="N37" t="s">
        <v>698</v>
      </c>
      <c r="O37" s="87">
        <f t="shared" si="1"/>
        <v>1245</v>
      </c>
      <c r="P37" t="s">
        <v>555</v>
      </c>
      <c r="Q37" s="86">
        <v>12450000</v>
      </c>
      <c r="R37" s="86">
        <v>282790000</v>
      </c>
      <c r="S37" s="86">
        <f t="shared" ref="S37:S68" si="2">R37/1000000</f>
        <v>282.79000000000002</v>
      </c>
      <c r="T37">
        <v>11728</v>
      </c>
      <c r="U37" t="s">
        <v>699</v>
      </c>
      <c r="W37" t="s">
        <v>7870</v>
      </c>
    </row>
    <row r="38" spans="1:25" ht="15" customHeight="1" x14ac:dyDescent="0.25">
      <c r="A38" s="88" t="s">
        <v>642</v>
      </c>
      <c r="B38">
        <v>3629790</v>
      </c>
      <c r="C38" t="s">
        <v>540</v>
      </c>
      <c r="D38" t="s">
        <v>643</v>
      </c>
      <c r="E38" s="30" t="s">
        <v>644</v>
      </c>
      <c r="F38" t="s">
        <v>549</v>
      </c>
      <c r="G38" t="s">
        <v>550</v>
      </c>
      <c r="H38">
        <v>17300924</v>
      </c>
      <c r="I38" t="s">
        <v>700</v>
      </c>
      <c r="J38" t="s">
        <v>701</v>
      </c>
      <c r="K38" t="s">
        <v>549</v>
      </c>
      <c r="L38" t="s">
        <v>700</v>
      </c>
      <c r="M38" t="s">
        <v>702</v>
      </c>
      <c r="N38" t="s">
        <v>703</v>
      </c>
      <c r="O38" s="87">
        <f t="shared" si="1"/>
        <v>54.3</v>
      </c>
      <c r="P38" t="s">
        <v>555</v>
      </c>
      <c r="Q38" s="86">
        <v>543000</v>
      </c>
      <c r="R38" s="86">
        <v>12330000</v>
      </c>
      <c r="S38" s="86">
        <f t="shared" si="2"/>
        <v>12.33</v>
      </c>
      <c r="T38">
        <v>11803</v>
      </c>
      <c r="U38" t="s">
        <v>704</v>
      </c>
      <c r="W38" t="s">
        <v>7871</v>
      </c>
    </row>
    <row r="39" spans="1:25" ht="15" customHeight="1" x14ac:dyDescent="0.25">
      <c r="A39" s="88" t="s">
        <v>642</v>
      </c>
      <c r="B39">
        <v>3629790</v>
      </c>
      <c r="C39" t="s">
        <v>540</v>
      </c>
      <c r="D39" t="s">
        <v>643</v>
      </c>
      <c r="E39" s="30" t="s">
        <v>644</v>
      </c>
      <c r="F39" t="s">
        <v>549</v>
      </c>
      <c r="G39" t="s">
        <v>550</v>
      </c>
      <c r="H39">
        <v>17300924</v>
      </c>
      <c r="I39" t="s">
        <v>705</v>
      </c>
      <c r="J39" t="s">
        <v>706</v>
      </c>
      <c r="K39" t="s">
        <v>549</v>
      </c>
      <c r="L39" t="s">
        <v>705</v>
      </c>
      <c r="M39" t="s">
        <v>707</v>
      </c>
      <c r="N39" t="s">
        <v>708</v>
      </c>
      <c r="O39" s="87">
        <f t="shared" si="1"/>
        <v>126.8</v>
      </c>
      <c r="P39" t="s">
        <v>555</v>
      </c>
      <c r="Q39" s="86">
        <v>1268000</v>
      </c>
      <c r="R39" s="86">
        <v>28800000</v>
      </c>
      <c r="S39" s="86">
        <f t="shared" si="2"/>
        <v>28.8</v>
      </c>
      <c r="T39">
        <v>11846</v>
      </c>
      <c r="U39" t="s">
        <v>709</v>
      </c>
      <c r="W39" t="s">
        <v>7872</v>
      </c>
    </row>
    <row r="40" spans="1:25" ht="15" customHeight="1" x14ac:dyDescent="0.25">
      <c r="A40" s="88" t="s">
        <v>642</v>
      </c>
      <c r="B40">
        <v>3629790</v>
      </c>
      <c r="C40" t="s">
        <v>540</v>
      </c>
      <c r="D40" t="s">
        <v>643</v>
      </c>
      <c r="E40" s="30" t="s">
        <v>644</v>
      </c>
      <c r="F40" t="s">
        <v>549</v>
      </c>
      <c r="G40" t="s">
        <v>550</v>
      </c>
      <c r="H40">
        <v>17300924</v>
      </c>
      <c r="I40" t="s">
        <v>710</v>
      </c>
      <c r="J40" t="s">
        <v>711</v>
      </c>
      <c r="K40" t="s">
        <v>549</v>
      </c>
      <c r="L40" t="s">
        <v>710</v>
      </c>
      <c r="M40" t="s">
        <v>712</v>
      </c>
      <c r="N40" t="s">
        <v>713</v>
      </c>
      <c r="O40" s="87">
        <f t="shared" si="1"/>
        <v>500</v>
      </c>
      <c r="P40" t="s">
        <v>555</v>
      </c>
      <c r="Q40" s="86">
        <v>5000000</v>
      </c>
      <c r="R40" s="86">
        <v>113570000</v>
      </c>
      <c r="S40" s="86">
        <f t="shared" si="2"/>
        <v>113.57</v>
      </c>
      <c r="T40">
        <v>11896</v>
      </c>
      <c r="U40" t="s">
        <v>714</v>
      </c>
      <c r="W40" t="s">
        <v>7873</v>
      </c>
    </row>
    <row r="41" spans="1:25" ht="15" customHeight="1" x14ac:dyDescent="0.25">
      <c r="A41" s="88" t="s">
        <v>642</v>
      </c>
      <c r="B41">
        <v>3629790</v>
      </c>
      <c r="C41" t="s">
        <v>540</v>
      </c>
      <c r="D41" t="s">
        <v>643</v>
      </c>
      <c r="E41" s="30" t="s">
        <v>644</v>
      </c>
      <c r="F41" t="s">
        <v>549</v>
      </c>
      <c r="G41" t="s">
        <v>550</v>
      </c>
      <c r="H41">
        <v>17300924</v>
      </c>
      <c r="I41" t="s">
        <v>715</v>
      </c>
      <c r="J41" t="s">
        <v>716</v>
      </c>
      <c r="K41" t="s">
        <v>549</v>
      </c>
      <c r="L41" t="s">
        <v>715</v>
      </c>
      <c r="M41" t="s">
        <v>717</v>
      </c>
      <c r="N41" t="s">
        <v>718</v>
      </c>
      <c r="O41" s="87">
        <f t="shared" si="1"/>
        <v>116.4</v>
      </c>
      <c r="P41" t="s">
        <v>555</v>
      </c>
      <c r="Q41" s="86">
        <v>1164000</v>
      </c>
      <c r="R41" s="86">
        <v>26440000</v>
      </c>
      <c r="S41" s="86">
        <f t="shared" si="2"/>
        <v>26.44</v>
      </c>
      <c r="T41">
        <v>16135</v>
      </c>
      <c r="U41" t="s">
        <v>659</v>
      </c>
      <c r="W41" t="s">
        <v>7862</v>
      </c>
    </row>
    <row r="42" spans="1:25" ht="15" customHeight="1" x14ac:dyDescent="0.25">
      <c r="A42" s="88" t="s">
        <v>642</v>
      </c>
      <c r="B42">
        <v>3629790</v>
      </c>
      <c r="C42" t="s">
        <v>540</v>
      </c>
      <c r="D42" t="s">
        <v>643</v>
      </c>
      <c r="E42" s="30" t="s">
        <v>644</v>
      </c>
      <c r="F42" t="s">
        <v>549</v>
      </c>
      <c r="G42" t="s">
        <v>550</v>
      </c>
      <c r="H42">
        <v>17300924</v>
      </c>
      <c r="I42" t="s">
        <v>719</v>
      </c>
      <c r="J42" t="s">
        <v>720</v>
      </c>
      <c r="K42" t="s">
        <v>549</v>
      </c>
      <c r="L42" t="s">
        <v>719</v>
      </c>
      <c r="M42" t="s">
        <v>721</v>
      </c>
      <c r="N42" t="s">
        <v>722</v>
      </c>
      <c r="O42" s="87">
        <f t="shared" si="1"/>
        <v>183.2</v>
      </c>
      <c r="P42" t="s">
        <v>555</v>
      </c>
      <c r="Q42" s="86">
        <v>1832000</v>
      </c>
      <c r="R42" s="86">
        <v>41610000</v>
      </c>
      <c r="S42" s="86">
        <f t="shared" si="2"/>
        <v>41.61</v>
      </c>
      <c r="T42">
        <v>11894</v>
      </c>
      <c r="U42" t="s">
        <v>723</v>
      </c>
      <c r="W42" t="s">
        <v>7874</v>
      </c>
    </row>
    <row r="43" spans="1:25" ht="15" customHeight="1" x14ac:dyDescent="0.25">
      <c r="A43" s="88" t="s">
        <v>642</v>
      </c>
      <c r="B43">
        <v>3629790</v>
      </c>
      <c r="C43" t="s">
        <v>540</v>
      </c>
      <c r="D43" t="s">
        <v>643</v>
      </c>
      <c r="E43" s="30" t="s">
        <v>644</v>
      </c>
      <c r="F43" t="s">
        <v>549</v>
      </c>
      <c r="G43" t="s">
        <v>550</v>
      </c>
      <c r="H43">
        <v>17300924</v>
      </c>
      <c r="I43" t="s">
        <v>724</v>
      </c>
      <c r="J43" t="s">
        <v>725</v>
      </c>
      <c r="K43" t="s">
        <v>549</v>
      </c>
      <c r="L43" t="s">
        <v>724</v>
      </c>
      <c r="M43" t="s">
        <v>726</v>
      </c>
      <c r="N43" t="s">
        <v>727</v>
      </c>
      <c r="O43" s="87">
        <f t="shared" si="1"/>
        <v>285</v>
      </c>
      <c r="P43" t="s">
        <v>555</v>
      </c>
      <c r="Q43" s="86">
        <v>2850000</v>
      </c>
      <c r="R43" s="86">
        <v>64740000</v>
      </c>
      <c r="S43" s="86">
        <f t="shared" si="2"/>
        <v>64.739999999999995</v>
      </c>
      <c r="T43">
        <v>11799</v>
      </c>
      <c r="U43" t="s">
        <v>728</v>
      </c>
      <c r="W43" t="s">
        <v>7875</v>
      </c>
    </row>
    <row r="44" spans="1:25" ht="15" customHeight="1" x14ac:dyDescent="0.25">
      <c r="A44" s="88" t="s">
        <v>642</v>
      </c>
      <c r="B44">
        <v>3629790</v>
      </c>
      <c r="C44" t="s">
        <v>540</v>
      </c>
      <c r="D44" t="s">
        <v>643</v>
      </c>
      <c r="E44" s="30" t="s">
        <v>644</v>
      </c>
      <c r="F44" t="s">
        <v>549</v>
      </c>
      <c r="G44" t="s">
        <v>550</v>
      </c>
      <c r="H44">
        <v>17300924</v>
      </c>
      <c r="I44" t="s">
        <v>729</v>
      </c>
      <c r="J44" t="s">
        <v>730</v>
      </c>
      <c r="K44" t="s">
        <v>549</v>
      </c>
      <c r="L44" t="s">
        <v>729</v>
      </c>
      <c r="M44" t="s">
        <v>731</v>
      </c>
      <c r="N44" t="s">
        <v>732</v>
      </c>
      <c r="O44" s="87">
        <f t="shared" si="1"/>
        <v>102.3</v>
      </c>
      <c r="P44" t="s">
        <v>555</v>
      </c>
      <c r="Q44" s="86">
        <v>1023000</v>
      </c>
      <c r="R44" s="86">
        <v>23240000</v>
      </c>
      <c r="S44" s="86">
        <f t="shared" si="2"/>
        <v>23.24</v>
      </c>
      <c r="T44">
        <v>11365</v>
      </c>
      <c r="U44" t="s">
        <v>649</v>
      </c>
      <c r="W44" t="s">
        <v>7860</v>
      </c>
    </row>
    <row r="45" spans="1:25" ht="15" customHeight="1" x14ac:dyDescent="0.25">
      <c r="A45" s="88" t="s">
        <v>642</v>
      </c>
      <c r="B45">
        <v>3629790</v>
      </c>
      <c r="C45" t="s">
        <v>540</v>
      </c>
      <c r="D45" t="s">
        <v>643</v>
      </c>
      <c r="E45" s="30" t="s">
        <v>644</v>
      </c>
      <c r="F45" t="s">
        <v>549</v>
      </c>
      <c r="G45" t="s">
        <v>550</v>
      </c>
      <c r="H45">
        <v>17300924</v>
      </c>
      <c r="I45" t="s">
        <v>733</v>
      </c>
      <c r="J45" t="s">
        <v>734</v>
      </c>
      <c r="K45" t="s">
        <v>549</v>
      </c>
      <c r="L45" t="s">
        <v>733</v>
      </c>
      <c r="M45" t="s">
        <v>735</v>
      </c>
      <c r="N45" t="s">
        <v>736</v>
      </c>
      <c r="O45" s="87">
        <f t="shared" si="1"/>
        <v>383.4</v>
      </c>
      <c r="P45" t="s">
        <v>555</v>
      </c>
      <c r="Q45" s="86">
        <v>3834000</v>
      </c>
      <c r="R45" s="86">
        <v>87080000</v>
      </c>
      <c r="S45" s="86">
        <f t="shared" si="2"/>
        <v>87.08</v>
      </c>
      <c r="T45">
        <v>11801</v>
      </c>
      <c r="U45" t="s">
        <v>737</v>
      </c>
      <c r="W45" t="s">
        <v>7876</v>
      </c>
    </row>
    <row r="46" spans="1:25" ht="15" customHeight="1" x14ac:dyDescent="0.25">
      <c r="A46" s="88" t="s">
        <v>642</v>
      </c>
      <c r="B46">
        <v>3629790</v>
      </c>
      <c r="C46" t="s">
        <v>540</v>
      </c>
      <c r="D46" t="s">
        <v>643</v>
      </c>
      <c r="E46" s="30" t="s">
        <v>644</v>
      </c>
      <c r="F46" t="s">
        <v>549</v>
      </c>
      <c r="G46" t="s">
        <v>550</v>
      </c>
      <c r="H46">
        <v>17300924</v>
      </c>
      <c r="I46" t="s">
        <v>738</v>
      </c>
      <c r="J46" t="s">
        <v>739</v>
      </c>
      <c r="K46" t="s">
        <v>549</v>
      </c>
      <c r="L46" t="s">
        <v>738</v>
      </c>
      <c r="M46" t="s">
        <v>740</v>
      </c>
      <c r="N46" t="s">
        <v>741</v>
      </c>
      <c r="O46" s="87">
        <f t="shared" si="1"/>
        <v>35.6</v>
      </c>
      <c r="P46" t="s">
        <v>555</v>
      </c>
      <c r="Q46" s="86">
        <v>356000</v>
      </c>
      <c r="R46" s="86">
        <v>8090000</v>
      </c>
      <c r="S46" s="86">
        <f t="shared" si="2"/>
        <v>8.09</v>
      </c>
      <c r="T46">
        <v>11913</v>
      </c>
      <c r="U46" t="s">
        <v>742</v>
      </c>
      <c r="W46" t="s">
        <v>4749</v>
      </c>
    </row>
    <row r="47" spans="1:25" ht="15" customHeight="1" x14ac:dyDescent="0.25">
      <c r="A47" s="88" t="s">
        <v>642</v>
      </c>
      <c r="B47">
        <v>3629790</v>
      </c>
      <c r="C47" t="s">
        <v>540</v>
      </c>
      <c r="D47" t="s">
        <v>643</v>
      </c>
      <c r="E47" s="30" t="s">
        <v>644</v>
      </c>
      <c r="F47" t="s">
        <v>549</v>
      </c>
      <c r="G47" t="s">
        <v>550</v>
      </c>
      <c r="H47">
        <v>17300924</v>
      </c>
      <c r="I47" t="s">
        <v>743</v>
      </c>
      <c r="J47" t="s">
        <v>744</v>
      </c>
      <c r="K47" t="s">
        <v>549</v>
      </c>
      <c r="L47" t="s">
        <v>743</v>
      </c>
      <c r="M47" t="s">
        <v>745</v>
      </c>
      <c r="N47" t="s">
        <v>746</v>
      </c>
      <c r="O47" s="87">
        <f t="shared" si="1"/>
        <v>350</v>
      </c>
      <c r="P47" t="s">
        <v>555</v>
      </c>
      <c r="Q47" s="86">
        <v>3500000</v>
      </c>
      <c r="R47" s="86">
        <v>79500000</v>
      </c>
      <c r="S47" s="86">
        <f t="shared" si="2"/>
        <v>79.5</v>
      </c>
      <c r="T47">
        <v>11903</v>
      </c>
      <c r="U47" t="s">
        <v>747</v>
      </c>
      <c r="W47" t="s">
        <v>7877</v>
      </c>
    </row>
    <row r="48" spans="1:25" ht="15" customHeight="1" x14ac:dyDescent="0.25">
      <c r="A48" s="88" t="s">
        <v>642</v>
      </c>
      <c r="B48">
        <v>3629790</v>
      </c>
      <c r="C48" t="s">
        <v>540</v>
      </c>
      <c r="D48" t="s">
        <v>643</v>
      </c>
      <c r="E48" s="30" t="s">
        <v>644</v>
      </c>
      <c r="F48" t="s">
        <v>549</v>
      </c>
      <c r="G48" t="s">
        <v>550</v>
      </c>
      <c r="H48">
        <v>17300924</v>
      </c>
      <c r="I48" t="s">
        <v>748</v>
      </c>
      <c r="J48" t="s">
        <v>749</v>
      </c>
      <c r="K48" t="s">
        <v>549</v>
      </c>
      <c r="L48" t="s">
        <v>748</v>
      </c>
      <c r="M48" t="s">
        <v>750</v>
      </c>
      <c r="N48" t="s">
        <v>751</v>
      </c>
      <c r="O48" s="87">
        <f t="shared" si="1"/>
        <v>55.6</v>
      </c>
      <c r="P48" t="s">
        <v>555</v>
      </c>
      <c r="Q48" s="86">
        <v>556000</v>
      </c>
      <c r="R48" s="86">
        <v>12630000</v>
      </c>
      <c r="S48" s="86">
        <f t="shared" si="2"/>
        <v>12.63</v>
      </c>
      <c r="T48">
        <v>14849</v>
      </c>
      <c r="U48" t="s">
        <v>752</v>
      </c>
      <c r="W48" t="s">
        <v>7878</v>
      </c>
    </row>
    <row r="49" spans="1:23" ht="15" customHeight="1" x14ac:dyDescent="0.25">
      <c r="A49" s="88" t="s">
        <v>642</v>
      </c>
      <c r="B49">
        <v>3629790</v>
      </c>
      <c r="C49" t="s">
        <v>540</v>
      </c>
      <c r="D49" t="s">
        <v>643</v>
      </c>
      <c r="E49" s="30" t="s">
        <v>644</v>
      </c>
      <c r="F49" t="s">
        <v>549</v>
      </c>
      <c r="G49" t="s">
        <v>550</v>
      </c>
      <c r="H49">
        <v>17300924</v>
      </c>
      <c r="I49" t="s">
        <v>753</v>
      </c>
      <c r="J49" t="s">
        <v>754</v>
      </c>
      <c r="K49" t="s">
        <v>549</v>
      </c>
      <c r="L49" t="s">
        <v>753</v>
      </c>
      <c r="M49" t="s">
        <v>755</v>
      </c>
      <c r="N49" t="s">
        <v>756</v>
      </c>
      <c r="O49" s="87">
        <f t="shared" si="1"/>
        <v>7340</v>
      </c>
      <c r="P49" t="s">
        <v>555</v>
      </c>
      <c r="Q49" s="86">
        <v>73400000</v>
      </c>
      <c r="R49" s="86">
        <v>1667200000</v>
      </c>
      <c r="S49" s="167">
        <f t="shared" si="2"/>
        <v>1667.2</v>
      </c>
      <c r="T49">
        <v>11907</v>
      </c>
      <c r="U49" t="s">
        <v>757</v>
      </c>
      <c r="W49" t="s">
        <v>7879</v>
      </c>
    </row>
    <row r="50" spans="1:23" ht="15" customHeight="1" x14ac:dyDescent="0.25">
      <c r="A50" s="88" t="s">
        <v>642</v>
      </c>
      <c r="B50">
        <v>3629790</v>
      </c>
      <c r="C50" t="s">
        <v>540</v>
      </c>
      <c r="D50" t="s">
        <v>643</v>
      </c>
      <c r="E50" s="30" t="s">
        <v>644</v>
      </c>
      <c r="F50" t="s">
        <v>549</v>
      </c>
      <c r="G50" t="s">
        <v>550</v>
      </c>
      <c r="H50">
        <v>17300924</v>
      </c>
      <c r="I50" t="s">
        <v>758</v>
      </c>
      <c r="J50" t="s">
        <v>759</v>
      </c>
      <c r="K50" t="s">
        <v>549</v>
      </c>
      <c r="L50" t="s">
        <v>758</v>
      </c>
      <c r="M50" t="s">
        <v>760</v>
      </c>
      <c r="N50" t="s">
        <v>761</v>
      </c>
      <c r="O50" s="87">
        <f t="shared" si="1"/>
        <v>256.89999999999998</v>
      </c>
      <c r="P50" t="s">
        <v>555</v>
      </c>
      <c r="Q50" s="86">
        <v>2569000</v>
      </c>
      <c r="R50" s="86">
        <v>58350000</v>
      </c>
      <c r="S50" s="86">
        <f t="shared" si="2"/>
        <v>58.35</v>
      </c>
      <c r="T50">
        <v>11907</v>
      </c>
      <c r="U50" t="s">
        <v>757</v>
      </c>
      <c r="W50" t="s">
        <v>7879</v>
      </c>
    </row>
    <row r="51" spans="1:23" ht="15" customHeight="1" x14ac:dyDescent="0.25">
      <c r="A51" s="88" t="s">
        <v>642</v>
      </c>
      <c r="B51">
        <v>3629790</v>
      </c>
      <c r="C51" t="s">
        <v>540</v>
      </c>
      <c r="D51" t="s">
        <v>643</v>
      </c>
      <c r="E51" s="30" t="s">
        <v>644</v>
      </c>
      <c r="F51" t="s">
        <v>549</v>
      </c>
      <c r="G51" t="s">
        <v>550</v>
      </c>
      <c r="H51">
        <v>17300924</v>
      </c>
      <c r="I51" t="s">
        <v>762</v>
      </c>
      <c r="J51" t="s">
        <v>763</v>
      </c>
      <c r="K51" t="s">
        <v>549</v>
      </c>
      <c r="L51" t="s">
        <v>762</v>
      </c>
      <c r="M51" t="s">
        <v>764</v>
      </c>
      <c r="N51" t="s">
        <v>765</v>
      </c>
      <c r="O51" s="87">
        <f t="shared" si="1"/>
        <v>1923.8</v>
      </c>
      <c r="P51" t="s">
        <v>555</v>
      </c>
      <c r="Q51" s="86">
        <v>19238000</v>
      </c>
      <c r="R51" s="86">
        <v>436970000</v>
      </c>
      <c r="S51" s="86">
        <f t="shared" si="2"/>
        <v>436.97</v>
      </c>
      <c r="T51">
        <v>11728</v>
      </c>
      <c r="U51" t="s">
        <v>699</v>
      </c>
      <c r="W51" t="s">
        <v>7870</v>
      </c>
    </row>
    <row r="52" spans="1:23" ht="15" customHeight="1" x14ac:dyDescent="0.25">
      <c r="A52" s="88" t="s">
        <v>642</v>
      </c>
      <c r="B52">
        <v>3629790</v>
      </c>
      <c r="C52" t="s">
        <v>540</v>
      </c>
      <c r="D52" t="s">
        <v>643</v>
      </c>
      <c r="E52" s="30" t="s">
        <v>644</v>
      </c>
      <c r="F52" t="s">
        <v>549</v>
      </c>
      <c r="G52" t="s">
        <v>550</v>
      </c>
      <c r="H52">
        <v>17300924</v>
      </c>
      <c r="I52" t="s">
        <v>766</v>
      </c>
      <c r="J52" t="s">
        <v>767</v>
      </c>
      <c r="K52" t="s">
        <v>549</v>
      </c>
      <c r="L52" t="s">
        <v>766</v>
      </c>
      <c r="M52" t="s">
        <v>768</v>
      </c>
      <c r="N52" t="s">
        <v>769</v>
      </c>
      <c r="O52" s="87">
        <f t="shared" si="1"/>
        <v>1923.8</v>
      </c>
      <c r="P52" t="s">
        <v>555</v>
      </c>
      <c r="Q52" s="86">
        <v>19238000</v>
      </c>
      <c r="R52" s="86">
        <v>436970000</v>
      </c>
      <c r="S52" s="86">
        <f t="shared" si="2"/>
        <v>436.97</v>
      </c>
      <c r="T52">
        <v>11798</v>
      </c>
      <c r="U52" t="s">
        <v>770</v>
      </c>
      <c r="W52" t="s">
        <v>7880</v>
      </c>
    </row>
    <row r="53" spans="1:23" ht="15" customHeight="1" x14ac:dyDescent="0.25">
      <c r="A53" s="88" t="s">
        <v>642</v>
      </c>
      <c r="B53">
        <v>3629790</v>
      </c>
      <c r="C53" t="s">
        <v>540</v>
      </c>
      <c r="D53" t="s">
        <v>643</v>
      </c>
      <c r="E53" s="30" t="s">
        <v>644</v>
      </c>
      <c r="F53" t="s">
        <v>549</v>
      </c>
      <c r="G53" t="s">
        <v>550</v>
      </c>
      <c r="H53">
        <v>17300924</v>
      </c>
      <c r="I53" t="s">
        <v>771</v>
      </c>
      <c r="J53" t="s">
        <v>772</v>
      </c>
      <c r="K53" t="s">
        <v>549</v>
      </c>
      <c r="L53" t="s">
        <v>771</v>
      </c>
      <c r="M53" t="s">
        <v>773</v>
      </c>
      <c r="N53" t="s">
        <v>774</v>
      </c>
      <c r="O53" s="87">
        <f t="shared" si="1"/>
        <v>1923.8</v>
      </c>
      <c r="P53" t="s">
        <v>555</v>
      </c>
      <c r="Q53" s="86">
        <v>19238000</v>
      </c>
      <c r="R53" s="86">
        <v>436970000</v>
      </c>
      <c r="S53" s="86">
        <f t="shared" si="2"/>
        <v>436.97</v>
      </c>
      <c r="T53">
        <v>11727</v>
      </c>
      <c r="U53" t="s">
        <v>775</v>
      </c>
      <c r="W53" t="s">
        <v>4725</v>
      </c>
    </row>
    <row r="54" spans="1:23" ht="15" customHeight="1" x14ac:dyDescent="0.25">
      <c r="A54" s="88" t="s">
        <v>642</v>
      </c>
      <c r="B54">
        <v>3629790</v>
      </c>
      <c r="C54" t="s">
        <v>540</v>
      </c>
      <c r="D54" t="s">
        <v>643</v>
      </c>
      <c r="E54" s="30" t="s">
        <v>644</v>
      </c>
      <c r="F54" t="s">
        <v>549</v>
      </c>
      <c r="G54" t="s">
        <v>550</v>
      </c>
      <c r="H54">
        <v>17300924</v>
      </c>
      <c r="I54" t="s">
        <v>776</v>
      </c>
      <c r="J54" t="s">
        <v>777</v>
      </c>
      <c r="K54" t="s">
        <v>549</v>
      </c>
      <c r="L54" t="s">
        <v>776</v>
      </c>
      <c r="M54" t="s">
        <v>778</v>
      </c>
      <c r="N54" t="s">
        <v>779</v>
      </c>
      <c r="O54" s="87">
        <f t="shared" si="1"/>
        <v>1200</v>
      </c>
      <c r="P54" t="s">
        <v>555</v>
      </c>
      <c r="Q54" s="86">
        <v>12000000</v>
      </c>
      <c r="R54" s="86">
        <v>272570000</v>
      </c>
      <c r="S54" s="86">
        <f t="shared" si="2"/>
        <v>272.57</v>
      </c>
      <c r="T54">
        <v>11889</v>
      </c>
      <c r="U54" t="s">
        <v>780</v>
      </c>
      <c r="W54" t="s">
        <v>7881</v>
      </c>
    </row>
    <row r="55" spans="1:23" ht="15" customHeight="1" x14ac:dyDescent="0.25">
      <c r="A55" s="88" t="s">
        <v>642</v>
      </c>
      <c r="B55">
        <v>3629790</v>
      </c>
      <c r="C55" t="s">
        <v>540</v>
      </c>
      <c r="D55" t="s">
        <v>643</v>
      </c>
      <c r="E55" s="30" t="s">
        <v>644</v>
      </c>
      <c r="F55" t="s">
        <v>549</v>
      </c>
      <c r="G55" t="s">
        <v>550</v>
      </c>
      <c r="H55">
        <v>17300924</v>
      </c>
      <c r="I55" t="s">
        <v>781</v>
      </c>
      <c r="J55" t="s">
        <v>782</v>
      </c>
      <c r="K55" t="s">
        <v>549</v>
      </c>
      <c r="L55" t="s">
        <v>781</v>
      </c>
      <c r="M55" t="s">
        <v>783</v>
      </c>
      <c r="N55" t="s">
        <v>784</v>
      </c>
      <c r="O55" s="87">
        <f t="shared" si="1"/>
        <v>26.4</v>
      </c>
      <c r="P55" t="s">
        <v>555</v>
      </c>
      <c r="Q55" s="86">
        <v>264000</v>
      </c>
      <c r="R55" s="86">
        <v>6000000</v>
      </c>
      <c r="S55" s="86">
        <f t="shared" si="2"/>
        <v>6</v>
      </c>
      <c r="T55">
        <v>14849</v>
      </c>
      <c r="U55" t="s">
        <v>752</v>
      </c>
      <c r="W55" t="s">
        <v>7878</v>
      </c>
    </row>
    <row r="56" spans="1:23" ht="15" customHeight="1" x14ac:dyDescent="0.25">
      <c r="A56" s="88" t="s">
        <v>642</v>
      </c>
      <c r="B56">
        <v>3629790</v>
      </c>
      <c r="C56" t="s">
        <v>540</v>
      </c>
      <c r="D56" t="s">
        <v>643</v>
      </c>
      <c r="E56" s="30" t="s">
        <v>644</v>
      </c>
      <c r="F56" t="s">
        <v>549</v>
      </c>
      <c r="G56" t="s">
        <v>550</v>
      </c>
      <c r="H56">
        <v>17300924</v>
      </c>
      <c r="I56" t="s">
        <v>785</v>
      </c>
      <c r="J56" t="s">
        <v>786</v>
      </c>
      <c r="K56" t="s">
        <v>549</v>
      </c>
      <c r="L56" t="s">
        <v>785</v>
      </c>
      <c r="M56" t="s">
        <v>787</v>
      </c>
      <c r="N56" t="s">
        <v>788</v>
      </c>
      <c r="O56" s="87">
        <f t="shared" si="1"/>
        <v>33.799999999999997</v>
      </c>
      <c r="P56" t="s">
        <v>555</v>
      </c>
      <c r="Q56" s="86">
        <v>338000</v>
      </c>
      <c r="R56" s="86">
        <v>7680000</v>
      </c>
      <c r="S56" s="86">
        <f t="shared" si="2"/>
        <v>7.68</v>
      </c>
      <c r="T56">
        <v>11885</v>
      </c>
      <c r="U56" t="s">
        <v>789</v>
      </c>
      <c r="W56" t="s">
        <v>7679</v>
      </c>
    </row>
    <row r="57" spans="1:23" ht="15" customHeight="1" x14ac:dyDescent="0.25">
      <c r="A57" s="88" t="s">
        <v>642</v>
      </c>
      <c r="B57">
        <v>3629790</v>
      </c>
      <c r="C57" t="s">
        <v>540</v>
      </c>
      <c r="D57" t="s">
        <v>643</v>
      </c>
      <c r="E57" s="30" t="s">
        <v>644</v>
      </c>
      <c r="F57" t="s">
        <v>549</v>
      </c>
      <c r="G57" t="s">
        <v>550</v>
      </c>
      <c r="H57">
        <v>17300924</v>
      </c>
      <c r="I57" t="s">
        <v>790</v>
      </c>
      <c r="J57" t="s">
        <v>791</v>
      </c>
      <c r="K57" t="s">
        <v>549</v>
      </c>
      <c r="L57" t="s">
        <v>790</v>
      </c>
      <c r="M57" t="s">
        <v>792</v>
      </c>
      <c r="N57" t="s">
        <v>793</v>
      </c>
      <c r="O57" s="87">
        <f t="shared" si="1"/>
        <v>500</v>
      </c>
      <c r="P57" t="s">
        <v>555</v>
      </c>
      <c r="Q57" s="86">
        <v>5000000</v>
      </c>
      <c r="R57" s="86">
        <v>113570000</v>
      </c>
      <c r="S57" s="86">
        <f t="shared" si="2"/>
        <v>113.57</v>
      </c>
      <c r="T57">
        <v>11832</v>
      </c>
      <c r="U57" t="s">
        <v>794</v>
      </c>
      <c r="W57" t="s">
        <v>7882</v>
      </c>
    </row>
    <row r="58" spans="1:23" ht="15" customHeight="1" x14ac:dyDescent="0.25">
      <c r="A58" s="88" t="s">
        <v>642</v>
      </c>
      <c r="B58">
        <v>3629790</v>
      </c>
      <c r="C58" t="s">
        <v>540</v>
      </c>
      <c r="D58" t="s">
        <v>643</v>
      </c>
      <c r="E58" s="30" t="s">
        <v>644</v>
      </c>
      <c r="F58" t="s">
        <v>549</v>
      </c>
      <c r="G58" t="s">
        <v>550</v>
      </c>
      <c r="H58">
        <v>17300924</v>
      </c>
      <c r="I58" t="s">
        <v>795</v>
      </c>
      <c r="J58" t="s">
        <v>796</v>
      </c>
      <c r="K58" t="s">
        <v>549</v>
      </c>
      <c r="L58" t="s">
        <v>795</v>
      </c>
      <c r="M58" t="s">
        <v>797</v>
      </c>
      <c r="N58" t="s">
        <v>798</v>
      </c>
      <c r="O58" s="87">
        <f t="shared" si="1"/>
        <v>28.86</v>
      </c>
      <c r="P58" t="s">
        <v>555</v>
      </c>
      <c r="Q58" s="86">
        <v>288600</v>
      </c>
      <c r="R58" s="86">
        <v>6560000</v>
      </c>
      <c r="S58" s="86">
        <f t="shared" si="2"/>
        <v>6.56</v>
      </c>
      <c r="T58">
        <v>16135</v>
      </c>
      <c r="U58" t="s">
        <v>659</v>
      </c>
      <c r="W58" t="s">
        <v>7862</v>
      </c>
    </row>
    <row r="59" spans="1:23" ht="15" customHeight="1" x14ac:dyDescent="0.25">
      <c r="A59" s="88" t="s">
        <v>642</v>
      </c>
      <c r="B59">
        <v>3629790</v>
      </c>
      <c r="C59" t="s">
        <v>540</v>
      </c>
      <c r="D59" t="s">
        <v>643</v>
      </c>
      <c r="E59" s="30" t="s">
        <v>644</v>
      </c>
      <c r="F59" t="s">
        <v>549</v>
      </c>
      <c r="G59" t="s">
        <v>550</v>
      </c>
      <c r="H59">
        <v>17300924</v>
      </c>
      <c r="I59" t="s">
        <v>799</v>
      </c>
      <c r="J59" t="s">
        <v>800</v>
      </c>
      <c r="K59" t="s">
        <v>549</v>
      </c>
      <c r="L59" t="s">
        <v>799</v>
      </c>
      <c r="M59" t="s">
        <v>801</v>
      </c>
      <c r="N59" t="s">
        <v>802</v>
      </c>
      <c r="O59" s="87">
        <f t="shared" si="1"/>
        <v>39</v>
      </c>
      <c r="P59" t="s">
        <v>555</v>
      </c>
      <c r="Q59" s="86">
        <v>390000</v>
      </c>
      <c r="R59" s="86">
        <v>8860000</v>
      </c>
      <c r="S59" s="86">
        <f t="shared" si="2"/>
        <v>8.86</v>
      </c>
      <c r="T59">
        <v>16135</v>
      </c>
      <c r="U59" t="s">
        <v>659</v>
      </c>
      <c r="W59" t="s">
        <v>7862</v>
      </c>
    </row>
    <row r="60" spans="1:23" ht="15" customHeight="1" x14ac:dyDescent="0.25">
      <c r="A60" s="88" t="s">
        <v>642</v>
      </c>
      <c r="B60">
        <v>3629790</v>
      </c>
      <c r="C60" t="s">
        <v>540</v>
      </c>
      <c r="D60" t="s">
        <v>643</v>
      </c>
      <c r="E60" s="30" t="s">
        <v>644</v>
      </c>
      <c r="F60" t="s">
        <v>549</v>
      </c>
      <c r="G60" t="s">
        <v>550</v>
      </c>
      <c r="H60">
        <v>17300924</v>
      </c>
      <c r="I60" t="s">
        <v>803</v>
      </c>
      <c r="J60" t="s">
        <v>804</v>
      </c>
      <c r="K60" t="s">
        <v>549</v>
      </c>
      <c r="L60" t="s">
        <v>803</v>
      </c>
      <c r="M60" t="s">
        <v>805</v>
      </c>
      <c r="N60" t="s">
        <v>806</v>
      </c>
      <c r="O60" s="87">
        <f t="shared" ref="O60:O91" si="3">Q60/10000</f>
        <v>2055</v>
      </c>
      <c r="P60" t="s">
        <v>555</v>
      </c>
      <c r="Q60" s="86">
        <v>20550000</v>
      </c>
      <c r="R60" s="86">
        <v>466770000</v>
      </c>
      <c r="S60" s="86">
        <f t="shared" si="2"/>
        <v>466.77</v>
      </c>
      <c r="T60">
        <v>11793</v>
      </c>
      <c r="U60" t="s">
        <v>669</v>
      </c>
      <c r="W60" t="s">
        <v>7864</v>
      </c>
    </row>
    <row r="61" spans="1:23" ht="15" customHeight="1" x14ac:dyDescent="0.25">
      <c r="A61" s="88" t="s">
        <v>642</v>
      </c>
      <c r="B61">
        <v>3629790</v>
      </c>
      <c r="C61" t="s">
        <v>540</v>
      </c>
      <c r="D61" t="s">
        <v>643</v>
      </c>
      <c r="E61" s="30" t="s">
        <v>644</v>
      </c>
      <c r="F61" t="s">
        <v>549</v>
      </c>
      <c r="G61" t="s">
        <v>550</v>
      </c>
      <c r="H61">
        <v>17300924</v>
      </c>
      <c r="I61" t="s">
        <v>807</v>
      </c>
      <c r="J61" t="s">
        <v>808</v>
      </c>
      <c r="K61" t="s">
        <v>549</v>
      </c>
      <c r="L61" t="s">
        <v>807</v>
      </c>
      <c r="M61" t="s">
        <v>809</v>
      </c>
      <c r="N61" t="s">
        <v>810</v>
      </c>
      <c r="O61" s="87">
        <f t="shared" si="3"/>
        <v>200</v>
      </c>
      <c r="P61" t="s">
        <v>555</v>
      </c>
      <c r="Q61" s="86">
        <v>2000000</v>
      </c>
      <c r="R61" s="86">
        <v>45420000</v>
      </c>
      <c r="S61" s="86">
        <f t="shared" si="2"/>
        <v>45.42</v>
      </c>
      <c r="T61">
        <v>11922</v>
      </c>
      <c r="U61" t="s">
        <v>664</v>
      </c>
      <c r="W61" t="s">
        <v>7863</v>
      </c>
    </row>
    <row r="62" spans="1:23" ht="15" customHeight="1" x14ac:dyDescent="0.25">
      <c r="A62" s="88" t="s">
        <v>642</v>
      </c>
      <c r="B62">
        <v>3629790</v>
      </c>
      <c r="C62" t="s">
        <v>540</v>
      </c>
      <c r="D62" t="s">
        <v>643</v>
      </c>
      <c r="E62" s="30" t="s">
        <v>644</v>
      </c>
      <c r="F62" t="s">
        <v>549</v>
      </c>
      <c r="G62" t="s">
        <v>550</v>
      </c>
      <c r="H62">
        <v>17300924</v>
      </c>
      <c r="I62" t="s">
        <v>811</v>
      </c>
      <c r="J62" t="s">
        <v>812</v>
      </c>
      <c r="K62" t="s">
        <v>549</v>
      </c>
      <c r="L62" t="s">
        <v>811</v>
      </c>
      <c r="M62" t="s">
        <v>813</v>
      </c>
      <c r="N62" t="s">
        <v>814</v>
      </c>
      <c r="O62" s="87">
        <f t="shared" si="3"/>
        <v>160.97999999999999</v>
      </c>
      <c r="P62" t="s">
        <v>555</v>
      </c>
      <c r="Q62" s="86">
        <v>1609800</v>
      </c>
      <c r="R62" s="86">
        <v>36560000</v>
      </c>
      <c r="S62" s="86">
        <f t="shared" si="2"/>
        <v>36.56</v>
      </c>
      <c r="T62">
        <v>11383</v>
      </c>
      <c r="U62" t="s">
        <v>815</v>
      </c>
      <c r="W62" t="s">
        <v>7883</v>
      </c>
    </row>
    <row r="63" spans="1:23" ht="15" customHeight="1" x14ac:dyDescent="0.25">
      <c r="A63" s="88" t="s">
        <v>642</v>
      </c>
      <c r="B63">
        <v>3629790</v>
      </c>
      <c r="C63" t="s">
        <v>540</v>
      </c>
      <c r="D63" t="s">
        <v>643</v>
      </c>
      <c r="E63" s="30" t="s">
        <v>644</v>
      </c>
      <c r="F63" t="s">
        <v>549</v>
      </c>
      <c r="G63" t="s">
        <v>550</v>
      </c>
      <c r="H63">
        <v>17300924</v>
      </c>
      <c r="I63" t="s">
        <v>816</v>
      </c>
      <c r="J63" t="s">
        <v>817</v>
      </c>
      <c r="K63" t="s">
        <v>549</v>
      </c>
      <c r="L63" t="s">
        <v>816</v>
      </c>
      <c r="M63" t="s">
        <v>818</v>
      </c>
      <c r="N63" t="s">
        <v>819</v>
      </c>
      <c r="O63" s="87">
        <f t="shared" si="3"/>
        <v>280</v>
      </c>
      <c r="P63" t="s">
        <v>555</v>
      </c>
      <c r="Q63" s="86">
        <v>2800000</v>
      </c>
      <c r="R63" s="86">
        <v>63600000</v>
      </c>
      <c r="S63" s="86">
        <f t="shared" si="2"/>
        <v>63.6</v>
      </c>
      <c r="T63">
        <v>11383</v>
      </c>
      <c r="U63" t="s">
        <v>815</v>
      </c>
      <c r="W63" t="s">
        <v>7883</v>
      </c>
    </row>
    <row r="64" spans="1:23" ht="15" customHeight="1" x14ac:dyDescent="0.25">
      <c r="A64" s="88" t="s">
        <v>642</v>
      </c>
      <c r="B64">
        <v>3629790</v>
      </c>
      <c r="C64" t="s">
        <v>540</v>
      </c>
      <c r="D64" t="s">
        <v>643</v>
      </c>
      <c r="E64" s="30" t="s">
        <v>644</v>
      </c>
      <c r="F64" t="s">
        <v>549</v>
      </c>
      <c r="G64" t="s">
        <v>550</v>
      </c>
      <c r="H64">
        <v>17300924</v>
      </c>
      <c r="I64" t="s">
        <v>820</v>
      </c>
      <c r="J64" t="s">
        <v>821</v>
      </c>
      <c r="K64" t="s">
        <v>549</v>
      </c>
      <c r="L64" t="s">
        <v>820</v>
      </c>
      <c r="M64" t="s">
        <v>822</v>
      </c>
      <c r="N64" t="s">
        <v>823</v>
      </c>
      <c r="O64" s="87">
        <f t="shared" si="3"/>
        <v>36.26</v>
      </c>
      <c r="P64" t="s">
        <v>555</v>
      </c>
      <c r="Q64" s="86">
        <v>362600</v>
      </c>
      <c r="R64" s="86">
        <v>8240000</v>
      </c>
      <c r="S64" s="86">
        <f t="shared" si="2"/>
        <v>8.24</v>
      </c>
      <c r="T64">
        <v>11804</v>
      </c>
      <c r="U64" t="s">
        <v>679</v>
      </c>
      <c r="W64" t="s">
        <v>7866</v>
      </c>
    </row>
    <row r="65" spans="1:23" ht="15" customHeight="1" x14ac:dyDescent="0.25">
      <c r="A65" s="88" t="s">
        <v>642</v>
      </c>
      <c r="B65">
        <v>3629790</v>
      </c>
      <c r="C65" t="s">
        <v>540</v>
      </c>
      <c r="D65" t="s">
        <v>643</v>
      </c>
      <c r="E65" s="30" t="s">
        <v>644</v>
      </c>
      <c r="F65" t="s">
        <v>549</v>
      </c>
      <c r="G65" t="s">
        <v>550</v>
      </c>
      <c r="H65">
        <v>17300924</v>
      </c>
      <c r="I65" t="s">
        <v>824</v>
      </c>
      <c r="J65" t="s">
        <v>825</v>
      </c>
      <c r="K65" t="s">
        <v>549</v>
      </c>
      <c r="L65" t="s">
        <v>824</v>
      </c>
      <c r="M65" t="s">
        <v>826</v>
      </c>
      <c r="N65" t="s">
        <v>827</v>
      </c>
      <c r="O65" s="87">
        <f t="shared" si="3"/>
        <v>108</v>
      </c>
      <c r="P65" t="s">
        <v>555</v>
      </c>
      <c r="Q65" s="86">
        <v>1080000</v>
      </c>
      <c r="R65" s="86">
        <v>24530000</v>
      </c>
      <c r="S65" s="86">
        <f t="shared" si="2"/>
        <v>24.53</v>
      </c>
      <c r="T65">
        <v>11382</v>
      </c>
      <c r="U65" t="s">
        <v>828</v>
      </c>
      <c r="W65" t="s">
        <v>7884</v>
      </c>
    </row>
    <row r="66" spans="1:23" ht="15" customHeight="1" x14ac:dyDescent="0.25">
      <c r="A66" s="88" t="s">
        <v>642</v>
      </c>
      <c r="B66">
        <v>3629790</v>
      </c>
      <c r="C66" t="s">
        <v>540</v>
      </c>
      <c r="D66" t="s">
        <v>643</v>
      </c>
      <c r="E66" s="30" t="s">
        <v>644</v>
      </c>
      <c r="F66" t="s">
        <v>549</v>
      </c>
      <c r="G66" t="s">
        <v>550</v>
      </c>
      <c r="H66">
        <v>17300924</v>
      </c>
      <c r="I66" t="s">
        <v>829</v>
      </c>
      <c r="J66" t="s">
        <v>830</v>
      </c>
      <c r="K66" t="s">
        <v>549</v>
      </c>
      <c r="L66" t="s">
        <v>829</v>
      </c>
      <c r="M66" t="s">
        <v>831</v>
      </c>
      <c r="N66" t="s">
        <v>832</v>
      </c>
      <c r="O66" s="87">
        <f t="shared" si="3"/>
        <v>235</v>
      </c>
      <c r="P66" t="s">
        <v>555</v>
      </c>
      <c r="Q66" s="86">
        <v>2350000</v>
      </c>
      <c r="R66" s="86">
        <v>53380000</v>
      </c>
      <c r="S66" s="86">
        <f t="shared" si="2"/>
        <v>53.38</v>
      </c>
      <c r="T66">
        <v>16107</v>
      </c>
      <c r="U66" t="s">
        <v>833</v>
      </c>
      <c r="W66" t="s">
        <v>7885</v>
      </c>
    </row>
    <row r="67" spans="1:23" ht="15" customHeight="1" x14ac:dyDescent="0.25">
      <c r="A67" s="88" t="s">
        <v>642</v>
      </c>
      <c r="B67">
        <v>3629790</v>
      </c>
      <c r="C67" t="s">
        <v>540</v>
      </c>
      <c r="D67" t="s">
        <v>643</v>
      </c>
      <c r="E67" s="30" t="s">
        <v>644</v>
      </c>
      <c r="F67" t="s">
        <v>549</v>
      </c>
      <c r="G67" t="s">
        <v>550</v>
      </c>
      <c r="H67">
        <v>17300924</v>
      </c>
      <c r="I67" t="s">
        <v>834</v>
      </c>
      <c r="J67" t="s">
        <v>835</v>
      </c>
      <c r="K67" t="s">
        <v>549</v>
      </c>
      <c r="L67" t="s">
        <v>834</v>
      </c>
      <c r="M67" t="s">
        <v>836</v>
      </c>
      <c r="N67" t="s">
        <v>837</v>
      </c>
      <c r="O67" s="87">
        <f t="shared" si="3"/>
        <v>480</v>
      </c>
      <c r="P67" t="s">
        <v>555</v>
      </c>
      <c r="Q67" s="86">
        <v>4800000</v>
      </c>
      <c r="R67" s="86">
        <v>109030000</v>
      </c>
      <c r="S67" s="86">
        <f t="shared" si="2"/>
        <v>109.03</v>
      </c>
      <c r="T67">
        <v>11801</v>
      </c>
      <c r="U67" t="s">
        <v>737</v>
      </c>
      <c r="W67" t="s">
        <v>7876</v>
      </c>
    </row>
    <row r="68" spans="1:23" ht="15" customHeight="1" x14ac:dyDescent="0.25">
      <c r="A68" s="88" t="s">
        <v>642</v>
      </c>
      <c r="B68">
        <v>3629790</v>
      </c>
      <c r="C68" t="s">
        <v>540</v>
      </c>
      <c r="D68" t="s">
        <v>643</v>
      </c>
      <c r="E68" s="30" t="s">
        <v>644</v>
      </c>
      <c r="F68" t="s">
        <v>549</v>
      </c>
      <c r="G68" t="s">
        <v>550</v>
      </c>
      <c r="H68">
        <v>17300924</v>
      </c>
      <c r="I68" t="s">
        <v>838</v>
      </c>
      <c r="J68" t="s">
        <v>839</v>
      </c>
      <c r="K68" t="s">
        <v>549</v>
      </c>
      <c r="L68" t="s">
        <v>838</v>
      </c>
      <c r="M68" t="s">
        <v>840</v>
      </c>
      <c r="N68" t="s">
        <v>841</v>
      </c>
      <c r="O68" s="87">
        <f t="shared" si="3"/>
        <v>137.6</v>
      </c>
      <c r="P68" t="s">
        <v>555</v>
      </c>
      <c r="Q68" s="86">
        <v>1376000</v>
      </c>
      <c r="R68" s="86">
        <v>31250000</v>
      </c>
      <c r="S68" s="86">
        <f t="shared" si="2"/>
        <v>31.25</v>
      </c>
      <c r="T68">
        <v>11830</v>
      </c>
      <c r="U68" t="s">
        <v>842</v>
      </c>
      <c r="W68" t="s">
        <v>7886</v>
      </c>
    </row>
    <row r="69" spans="1:23" ht="15" customHeight="1" x14ac:dyDescent="0.25">
      <c r="A69" s="88" t="s">
        <v>642</v>
      </c>
      <c r="B69">
        <v>3629790</v>
      </c>
      <c r="C69" t="s">
        <v>540</v>
      </c>
      <c r="D69" t="s">
        <v>643</v>
      </c>
      <c r="E69" s="30" t="s">
        <v>644</v>
      </c>
      <c r="F69" t="s">
        <v>549</v>
      </c>
      <c r="G69" t="s">
        <v>550</v>
      </c>
      <c r="H69">
        <v>17300924</v>
      </c>
      <c r="I69" t="s">
        <v>843</v>
      </c>
      <c r="J69" t="s">
        <v>844</v>
      </c>
      <c r="K69" t="s">
        <v>549</v>
      </c>
      <c r="L69" t="s">
        <v>843</v>
      </c>
      <c r="M69" t="s">
        <v>845</v>
      </c>
      <c r="N69" t="s">
        <v>846</v>
      </c>
      <c r="O69" s="87">
        <f t="shared" si="3"/>
        <v>137.6</v>
      </c>
      <c r="P69" t="s">
        <v>555</v>
      </c>
      <c r="Q69" s="86">
        <v>1376000</v>
      </c>
      <c r="R69" s="86">
        <v>31250000</v>
      </c>
      <c r="S69" s="86">
        <f t="shared" ref="S69:S100" si="4">R69/1000000</f>
        <v>31.25</v>
      </c>
      <c r="T69">
        <v>11830</v>
      </c>
      <c r="U69" t="s">
        <v>842</v>
      </c>
      <c r="W69" t="s">
        <v>7886</v>
      </c>
    </row>
    <row r="70" spans="1:23" ht="15" customHeight="1" x14ac:dyDescent="0.25">
      <c r="A70" s="88" t="s">
        <v>642</v>
      </c>
      <c r="B70">
        <v>3629790</v>
      </c>
      <c r="C70" t="s">
        <v>540</v>
      </c>
      <c r="D70" t="s">
        <v>643</v>
      </c>
      <c r="E70" s="30" t="s">
        <v>644</v>
      </c>
      <c r="F70" t="s">
        <v>549</v>
      </c>
      <c r="G70" t="s">
        <v>550</v>
      </c>
      <c r="H70">
        <v>17300924</v>
      </c>
      <c r="I70" t="s">
        <v>847</v>
      </c>
      <c r="J70" t="s">
        <v>848</v>
      </c>
      <c r="K70" t="s">
        <v>549</v>
      </c>
      <c r="L70" t="s">
        <v>847</v>
      </c>
      <c r="M70" t="s">
        <v>849</v>
      </c>
      <c r="N70" t="s">
        <v>850</v>
      </c>
      <c r="O70" s="87">
        <f t="shared" si="3"/>
        <v>976</v>
      </c>
      <c r="P70" t="s">
        <v>555</v>
      </c>
      <c r="Q70" s="86">
        <v>9760000</v>
      </c>
      <c r="R70" s="86">
        <v>221680000</v>
      </c>
      <c r="S70" s="86">
        <f t="shared" si="4"/>
        <v>221.68</v>
      </c>
      <c r="T70">
        <v>13833</v>
      </c>
      <c r="U70" t="s">
        <v>851</v>
      </c>
      <c r="W70" t="s">
        <v>7887</v>
      </c>
    </row>
    <row r="71" spans="1:23" ht="15" customHeight="1" x14ac:dyDescent="0.25">
      <c r="A71" s="88" t="s">
        <v>642</v>
      </c>
      <c r="B71">
        <v>3629790</v>
      </c>
      <c r="C71" t="s">
        <v>540</v>
      </c>
      <c r="D71" t="s">
        <v>643</v>
      </c>
      <c r="E71" s="30" t="s">
        <v>644</v>
      </c>
      <c r="F71" t="s">
        <v>549</v>
      </c>
      <c r="G71" t="s">
        <v>550</v>
      </c>
      <c r="H71">
        <v>17300924</v>
      </c>
      <c r="I71" t="s">
        <v>852</v>
      </c>
      <c r="J71" t="s">
        <v>853</v>
      </c>
      <c r="K71" t="s">
        <v>549</v>
      </c>
      <c r="L71" t="s">
        <v>852</v>
      </c>
      <c r="M71" t="s">
        <v>854</v>
      </c>
      <c r="N71" t="s">
        <v>855</v>
      </c>
      <c r="O71" s="87">
        <f t="shared" si="3"/>
        <v>600</v>
      </c>
      <c r="P71" t="s">
        <v>555</v>
      </c>
      <c r="Q71" s="86">
        <v>6000000</v>
      </c>
      <c r="R71" s="86">
        <v>136280000</v>
      </c>
      <c r="S71" s="86">
        <f t="shared" si="4"/>
        <v>136.28</v>
      </c>
      <c r="T71">
        <v>14842</v>
      </c>
      <c r="U71" t="s">
        <v>856</v>
      </c>
      <c r="W71" t="s">
        <v>7888</v>
      </c>
    </row>
    <row r="72" spans="1:23" ht="15" customHeight="1" x14ac:dyDescent="0.25">
      <c r="A72" s="88" t="s">
        <v>642</v>
      </c>
      <c r="B72">
        <v>3629790</v>
      </c>
      <c r="C72" t="s">
        <v>540</v>
      </c>
      <c r="D72" t="s">
        <v>643</v>
      </c>
      <c r="E72" s="30" t="s">
        <v>644</v>
      </c>
      <c r="F72" t="s">
        <v>549</v>
      </c>
      <c r="G72" t="s">
        <v>550</v>
      </c>
      <c r="H72">
        <v>17300924</v>
      </c>
      <c r="I72" t="s">
        <v>857</v>
      </c>
      <c r="J72" t="s">
        <v>858</v>
      </c>
      <c r="K72" t="s">
        <v>549</v>
      </c>
      <c r="L72" t="s">
        <v>857</v>
      </c>
      <c r="M72" t="s">
        <v>859</v>
      </c>
      <c r="N72" t="s">
        <v>860</v>
      </c>
      <c r="O72" s="87">
        <f t="shared" si="3"/>
        <v>19.670000000000002</v>
      </c>
      <c r="P72" t="s">
        <v>555</v>
      </c>
      <c r="Q72" s="86">
        <v>196700</v>
      </c>
      <c r="R72" s="86">
        <v>4470000</v>
      </c>
      <c r="S72" s="86">
        <f t="shared" si="4"/>
        <v>4.47</v>
      </c>
      <c r="T72">
        <v>11884</v>
      </c>
      <c r="U72" t="s">
        <v>861</v>
      </c>
      <c r="W72" t="s">
        <v>7889</v>
      </c>
    </row>
    <row r="73" spans="1:23" ht="30" customHeight="1" x14ac:dyDescent="0.25">
      <c r="A73" s="88" t="s">
        <v>862</v>
      </c>
      <c r="B73">
        <v>15327222</v>
      </c>
      <c r="C73" t="s">
        <v>540</v>
      </c>
      <c r="D73" t="s">
        <v>541</v>
      </c>
      <c r="E73" s="30" t="s">
        <v>863</v>
      </c>
      <c r="F73" t="s">
        <v>549</v>
      </c>
      <c r="G73" t="s">
        <v>550</v>
      </c>
      <c r="H73">
        <v>17300924</v>
      </c>
      <c r="I73" t="s">
        <v>864</v>
      </c>
      <c r="J73" t="s">
        <v>865</v>
      </c>
      <c r="K73" t="s">
        <v>549</v>
      </c>
      <c r="L73" t="s">
        <v>864</v>
      </c>
      <c r="M73" t="s">
        <v>866</v>
      </c>
      <c r="N73" t="s">
        <v>867</v>
      </c>
      <c r="O73" s="87">
        <f t="shared" si="3"/>
        <v>30450</v>
      </c>
      <c r="P73" t="s">
        <v>555</v>
      </c>
      <c r="Q73" s="86">
        <v>304500000</v>
      </c>
      <c r="R73" s="86">
        <v>6892260000</v>
      </c>
      <c r="S73" s="170">
        <f t="shared" si="4"/>
        <v>6892.26</v>
      </c>
      <c r="T73" s="165">
        <v>17212</v>
      </c>
      <c r="U73" s="165" t="s">
        <v>868</v>
      </c>
      <c r="V73" s="165" t="s">
        <v>7890</v>
      </c>
      <c r="W73" s="165"/>
    </row>
    <row r="74" spans="1:23" ht="15" customHeight="1" x14ac:dyDescent="0.25">
      <c r="A74" s="88" t="s">
        <v>869</v>
      </c>
      <c r="B74">
        <v>26690796</v>
      </c>
      <c r="C74" t="s">
        <v>540</v>
      </c>
      <c r="D74" t="s">
        <v>541</v>
      </c>
      <c r="E74" s="30" t="s">
        <v>870</v>
      </c>
      <c r="F74" t="s">
        <v>549</v>
      </c>
      <c r="G74" t="s">
        <v>550</v>
      </c>
      <c r="H74">
        <v>17300924</v>
      </c>
      <c r="I74" t="s">
        <v>871</v>
      </c>
      <c r="J74" t="s">
        <v>872</v>
      </c>
      <c r="K74" t="s">
        <v>549</v>
      </c>
      <c r="L74" t="s">
        <v>871</v>
      </c>
      <c r="M74" t="s">
        <v>873</v>
      </c>
      <c r="N74" t="s">
        <v>874</v>
      </c>
      <c r="O74" s="87">
        <f t="shared" si="3"/>
        <v>3610</v>
      </c>
      <c r="P74" t="s">
        <v>555</v>
      </c>
      <c r="Q74" s="86">
        <v>36100000</v>
      </c>
      <c r="R74" s="86">
        <v>821900000</v>
      </c>
      <c r="S74" s="86">
        <f t="shared" si="4"/>
        <v>821.9</v>
      </c>
      <c r="T74">
        <v>18892</v>
      </c>
      <c r="U74" t="s">
        <v>875</v>
      </c>
      <c r="W74" t="s">
        <v>7891</v>
      </c>
    </row>
    <row r="75" spans="1:23" ht="15" customHeight="1" x14ac:dyDescent="0.25">
      <c r="A75" s="88" t="s">
        <v>869</v>
      </c>
      <c r="B75">
        <v>26690796</v>
      </c>
      <c r="C75" t="s">
        <v>540</v>
      </c>
      <c r="D75" t="s">
        <v>541</v>
      </c>
      <c r="E75" s="30" t="s">
        <v>870</v>
      </c>
      <c r="F75" t="s">
        <v>549</v>
      </c>
      <c r="G75" t="s">
        <v>550</v>
      </c>
      <c r="H75">
        <v>17300924</v>
      </c>
      <c r="I75" t="s">
        <v>876</v>
      </c>
      <c r="J75" t="s">
        <v>877</v>
      </c>
      <c r="K75" t="s">
        <v>549</v>
      </c>
      <c r="L75" t="s">
        <v>876</v>
      </c>
      <c r="M75" t="s">
        <v>878</v>
      </c>
      <c r="N75" t="s">
        <v>879</v>
      </c>
      <c r="O75" s="87">
        <f t="shared" si="3"/>
        <v>63960</v>
      </c>
      <c r="P75" t="s">
        <v>555</v>
      </c>
      <c r="Q75" s="86">
        <v>639600000</v>
      </c>
      <c r="R75" s="86">
        <v>14562800000</v>
      </c>
      <c r="S75" s="172">
        <f t="shared" si="4"/>
        <v>14562.8</v>
      </c>
      <c r="T75">
        <v>18858</v>
      </c>
      <c r="U75" t="s">
        <v>880</v>
      </c>
      <c r="V75" t="s">
        <v>7892</v>
      </c>
    </row>
    <row r="76" spans="1:23" ht="15" customHeight="1" x14ac:dyDescent="0.25">
      <c r="A76" s="88" t="s">
        <v>869</v>
      </c>
      <c r="B76">
        <v>26690796</v>
      </c>
      <c r="C76" t="s">
        <v>540</v>
      </c>
      <c r="D76" t="s">
        <v>541</v>
      </c>
      <c r="E76" s="30" t="s">
        <v>870</v>
      </c>
      <c r="F76" t="s">
        <v>549</v>
      </c>
      <c r="G76" t="s">
        <v>550</v>
      </c>
      <c r="H76">
        <v>17300924</v>
      </c>
      <c r="I76" t="s">
        <v>881</v>
      </c>
      <c r="J76" t="s">
        <v>882</v>
      </c>
      <c r="K76" t="s">
        <v>549</v>
      </c>
      <c r="L76" t="s">
        <v>881</v>
      </c>
      <c r="M76" t="s">
        <v>883</v>
      </c>
      <c r="N76" t="s">
        <v>884</v>
      </c>
      <c r="O76" s="87">
        <f t="shared" si="3"/>
        <v>2400</v>
      </c>
      <c r="P76" t="s">
        <v>555</v>
      </c>
      <c r="Q76" s="86">
        <v>24000000</v>
      </c>
      <c r="R76" s="86">
        <v>546400000</v>
      </c>
      <c r="S76" s="86">
        <f t="shared" si="4"/>
        <v>546.4</v>
      </c>
      <c r="T76">
        <v>11799</v>
      </c>
      <c r="U76" t="s">
        <v>728</v>
      </c>
      <c r="W76" t="s">
        <v>7875</v>
      </c>
    </row>
    <row r="77" spans="1:23" ht="15" customHeight="1" x14ac:dyDescent="0.25">
      <c r="A77" s="88" t="s">
        <v>869</v>
      </c>
      <c r="B77">
        <v>26690796</v>
      </c>
      <c r="C77" t="s">
        <v>540</v>
      </c>
      <c r="D77" t="s">
        <v>541</v>
      </c>
      <c r="E77" s="30" t="s">
        <v>870</v>
      </c>
      <c r="F77" t="s">
        <v>549</v>
      </c>
      <c r="G77" t="s">
        <v>550</v>
      </c>
      <c r="H77">
        <v>17300924</v>
      </c>
      <c r="I77" t="s">
        <v>885</v>
      </c>
      <c r="J77" t="s">
        <v>886</v>
      </c>
      <c r="K77" t="s">
        <v>549</v>
      </c>
      <c r="L77" t="s">
        <v>885</v>
      </c>
      <c r="M77" t="s">
        <v>887</v>
      </c>
      <c r="N77" t="s">
        <v>888</v>
      </c>
      <c r="O77" s="87">
        <f t="shared" si="3"/>
        <v>7980</v>
      </c>
      <c r="P77" t="s">
        <v>555</v>
      </c>
      <c r="Q77" s="86">
        <v>79800000</v>
      </c>
      <c r="R77" s="86">
        <v>1816940000</v>
      </c>
      <c r="S77" s="172">
        <f t="shared" si="4"/>
        <v>1816.94</v>
      </c>
      <c r="T77">
        <v>18892</v>
      </c>
      <c r="U77" t="s">
        <v>875</v>
      </c>
      <c r="V77" t="s">
        <v>7891</v>
      </c>
    </row>
    <row r="78" spans="1:23" ht="15" customHeight="1" x14ac:dyDescent="0.25">
      <c r="A78" s="88" t="s">
        <v>869</v>
      </c>
      <c r="B78">
        <v>26690796</v>
      </c>
      <c r="C78" t="s">
        <v>540</v>
      </c>
      <c r="D78" t="s">
        <v>541</v>
      </c>
      <c r="E78" s="30" t="s">
        <v>870</v>
      </c>
      <c r="F78" t="s">
        <v>549</v>
      </c>
      <c r="G78" t="s">
        <v>550</v>
      </c>
      <c r="H78">
        <v>17300924</v>
      </c>
      <c r="I78" t="s">
        <v>889</v>
      </c>
      <c r="J78" t="s">
        <v>890</v>
      </c>
      <c r="K78" t="s">
        <v>549</v>
      </c>
      <c r="L78" t="s">
        <v>889</v>
      </c>
      <c r="M78" t="s">
        <v>891</v>
      </c>
      <c r="N78" t="s">
        <v>892</v>
      </c>
      <c r="O78" s="87">
        <f t="shared" si="3"/>
        <v>4785</v>
      </c>
      <c r="P78" t="s">
        <v>555</v>
      </c>
      <c r="Q78" s="86">
        <v>47850000</v>
      </c>
      <c r="R78" s="86">
        <v>1089450000</v>
      </c>
      <c r="S78" s="86">
        <f t="shared" si="4"/>
        <v>1089.45</v>
      </c>
      <c r="T78">
        <v>11302</v>
      </c>
      <c r="U78" t="s">
        <v>893</v>
      </c>
      <c r="W78" t="s">
        <v>7893</v>
      </c>
    </row>
    <row r="79" spans="1:23" ht="15" customHeight="1" x14ac:dyDescent="0.25">
      <c r="A79" s="88" t="s">
        <v>869</v>
      </c>
      <c r="B79">
        <v>26690796</v>
      </c>
      <c r="C79" t="s">
        <v>540</v>
      </c>
      <c r="D79" t="s">
        <v>541</v>
      </c>
      <c r="E79" s="30" t="s">
        <v>870</v>
      </c>
      <c r="F79" t="s">
        <v>549</v>
      </c>
      <c r="G79" t="s">
        <v>550</v>
      </c>
      <c r="H79">
        <v>17300924</v>
      </c>
      <c r="I79" t="s">
        <v>894</v>
      </c>
      <c r="J79" t="s">
        <v>895</v>
      </c>
      <c r="K79" t="s">
        <v>549</v>
      </c>
      <c r="L79" t="s">
        <v>894</v>
      </c>
      <c r="M79" t="s">
        <v>896</v>
      </c>
      <c r="N79" t="s">
        <v>897</v>
      </c>
      <c r="O79" s="87">
        <f t="shared" si="3"/>
        <v>3950</v>
      </c>
      <c r="P79" t="s">
        <v>555</v>
      </c>
      <c r="Q79" s="86">
        <v>39500000</v>
      </c>
      <c r="R79" s="86">
        <v>899360000</v>
      </c>
      <c r="S79" s="86">
        <f t="shared" si="4"/>
        <v>899.36</v>
      </c>
      <c r="T79">
        <v>14861</v>
      </c>
      <c r="U79" t="s">
        <v>898</v>
      </c>
      <c r="W79" t="s">
        <v>7894</v>
      </c>
    </row>
    <row r="80" spans="1:23" ht="15" customHeight="1" x14ac:dyDescent="0.25">
      <c r="A80" s="88" t="s">
        <v>869</v>
      </c>
      <c r="B80">
        <v>26690796</v>
      </c>
      <c r="C80" t="s">
        <v>540</v>
      </c>
      <c r="D80" t="s">
        <v>541</v>
      </c>
      <c r="E80" s="30" t="s">
        <v>870</v>
      </c>
      <c r="F80" t="s">
        <v>549</v>
      </c>
      <c r="G80" t="s">
        <v>550</v>
      </c>
      <c r="H80">
        <v>17300924</v>
      </c>
      <c r="I80" t="s">
        <v>899</v>
      </c>
      <c r="J80" t="s">
        <v>900</v>
      </c>
      <c r="K80" t="s">
        <v>549</v>
      </c>
      <c r="L80" t="s">
        <v>899</v>
      </c>
      <c r="M80" t="s">
        <v>901</v>
      </c>
      <c r="N80" t="s">
        <v>902</v>
      </c>
      <c r="O80" s="87">
        <f t="shared" si="3"/>
        <v>9570</v>
      </c>
      <c r="P80" t="s">
        <v>555</v>
      </c>
      <c r="Q80" s="86">
        <v>95700000</v>
      </c>
      <c r="R80" s="86">
        <v>2178900000</v>
      </c>
      <c r="S80" s="172">
        <f t="shared" si="4"/>
        <v>2178.9</v>
      </c>
      <c r="T80">
        <v>18846</v>
      </c>
      <c r="U80" t="s">
        <v>903</v>
      </c>
      <c r="V80" t="s">
        <v>7895</v>
      </c>
    </row>
    <row r="81" spans="1:24" ht="15" customHeight="1" x14ac:dyDescent="0.25">
      <c r="A81" s="88" t="s">
        <v>904</v>
      </c>
      <c r="B81">
        <v>30524511</v>
      </c>
      <c r="C81" t="s">
        <v>540</v>
      </c>
      <c r="D81" t="s">
        <v>541</v>
      </c>
      <c r="E81" s="30" t="s">
        <v>905</v>
      </c>
      <c r="F81" t="s">
        <v>549</v>
      </c>
      <c r="G81" t="s">
        <v>550</v>
      </c>
      <c r="H81">
        <v>17300924</v>
      </c>
      <c r="I81" t="s">
        <v>906</v>
      </c>
      <c r="J81" t="s">
        <v>907</v>
      </c>
      <c r="K81" t="s">
        <v>549</v>
      </c>
      <c r="L81" t="s">
        <v>906</v>
      </c>
      <c r="M81" t="s">
        <v>908</v>
      </c>
      <c r="N81" t="s">
        <v>909</v>
      </c>
      <c r="O81" s="87">
        <f t="shared" si="3"/>
        <v>1638</v>
      </c>
      <c r="P81" t="s">
        <v>555</v>
      </c>
      <c r="Q81" s="86">
        <v>16380000</v>
      </c>
      <c r="R81" s="86">
        <v>370170000</v>
      </c>
      <c r="S81" s="86">
        <f t="shared" si="4"/>
        <v>370.17</v>
      </c>
      <c r="T81">
        <v>14683</v>
      </c>
      <c r="U81" t="s">
        <v>910</v>
      </c>
      <c r="X81" t="s">
        <v>7896</v>
      </c>
    </row>
    <row r="82" spans="1:24" ht="15" customHeight="1" x14ac:dyDescent="0.25">
      <c r="A82" s="88" t="s">
        <v>904</v>
      </c>
      <c r="B82">
        <v>30524511</v>
      </c>
      <c r="C82" t="s">
        <v>540</v>
      </c>
      <c r="D82" t="s">
        <v>541</v>
      </c>
      <c r="E82" s="30" t="s">
        <v>905</v>
      </c>
      <c r="F82" t="s">
        <v>549</v>
      </c>
      <c r="G82" t="s">
        <v>550</v>
      </c>
      <c r="H82">
        <v>17300924</v>
      </c>
      <c r="I82" t="s">
        <v>911</v>
      </c>
      <c r="J82" t="s">
        <v>912</v>
      </c>
      <c r="K82" t="s">
        <v>549</v>
      </c>
      <c r="L82" t="s">
        <v>911</v>
      </c>
      <c r="M82" t="s">
        <v>913</v>
      </c>
      <c r="N82" t="s">
        <v>909</v>
      </c>
      <c r="O82" s="87">
        <f t="shared" si="3"/>
        <v>624</v>
      </c>
      <c r="P82" t="s">
        <v>555</v>
      </c>
      <c r="Q82" s="86">
        <v>6240000</v>
      </c>
      <c r="R82" s="86">
        <v>141020000</v>
      </c>
      <c r="S82" s="86">
        <f t="shared" si="4"/>
        <v>141.02000000000001</v>
      </c>
      <c r="T82">
        <v>14683</v>
      </c>
      <c r="U82" t="s">
        <v>910</v>
      </c>
      <c r="X82" t="s">
        <v>7896</v>
      </c>
    </row>
    <row r="83" spans="1:24" ht="15" customHeight="1" x14ac:dyDescent="0.25">
      <c r="A83" s="88" t="s">
        <v>904</v>
      </c>
      <c r="B83">
        <v>30524511</v>
      </c>
      <c r="C83" t="s">
        <v>540</v>
      </c>
      <c r="D83" t="s">
        <v>541</v>
      </c>
      <c r="E83" s="30" t="s">
        <v>905</v>
      </c>
      <c r="F83" t="s">
        <v>549</v>
      </c>
      <c r="G83" t="s">
        <v>550</v>
      </c>
      <c r="H83">
        <v>17300924</v>
      </c>
      <c r="I83" t="s">
        <v>914</v>
      </c>
      <c r="J83" t="s">
        <v>915</v>
      </c>
      <c r="K83" t="s">
        <v>549</v>
      </c>
      <c r="L83" t="s">
        <v>914</v>
      </c>
      <c r="M83" t="s">
        <v>916</v>
      </c>
      <c r="N83" t="s">
        <v>917</v>
      </c>
      <c r="O83" s="87">
        <f t="shared" si="3"/>
        <v>1404</v>
      </c>
      <c r="P83" t="s">
        <v>555</v>
      </c>
      <c r="Q83" s="86">
        <v>14040000</v>
      </c>
      <c r="R83" s="86">
        <v>317290000</v>
      </c>
      <c r="S83" s="86">
        <f t="shared" si="4"/>
        <v>317.29000000000002</v>
      </c>
      <c r="T83">
        <v>14663</v>
      </c>
      <c r="U83" t="s">
        <v>587</v>
      </c>
      <c r="X83" t="s">
        <v>7858</v>
      </c>
    </row>
    <row r="84" spans="1:24" ht="15" customHeight="1" x14ac:dyDescent="0.25">
      <c r="A84" s="88" t="s">
        <v>904</v>
      </c>
      <c r="B84">
        <v>30524511</v>
      </c>
      <c r="C84" t="s">
        <v>540</v>
      </c>
      <c r="D84" t="s">
        <v>541</v>
      </c>
      <c r="E84" s="30" t="s">
        <v>905</v>
      </c>
      <c r="F84" t="s">
        <v>549</v>
      </c>
      <c r="G84" t="s">
        <v>550</v>
      </c>
      <c r="H84">
        <v>17300924</v>
      </c>
      <c r="I84" t="s">
        <v>918</v>
      </c>
      <c r="J84" t="s">
        <v>919</v>
      </c>
      <c r="K84" t="s">
        <v>549</v>
      </c>
      <c r="L84" t="s">
        <v>918</v>
      </c>
      <c r="M84" t="s">
        <v>920</v>
      </c>
      <c r="N84" t="s">
        <v>921</v>
      </c>
      <c r="O84" s="87">
        <f t="shared" si="3"/>
        <v>2028</v>
      </c>
      <c r="P84" t="s">
        <v>555</v>
      </c>
      <c r="Q84" s="86">
        <v>20280000</v>
      </c>
      <c r="R84" s="86">
        <v>458310000</v>
      </c>
      <c r="S84" s="86">
        <f t="shared" si="4"/>
        <v>458.31</v>
      </c>
      <c r="T84">
        <v>14680</v>
      </c>
      <c r="U84" t="s">
        <v>556</v>
      </c>
      <c r="X84" t="s">
        <v>7855</v>
      </c>
    </row>
    <row r="85" spans="1:24" ht="15" customHeight="1" x14ac:dyDescent="0.25">
      <c r="A85" s="88" t="s">
        <v>904</v>
      </c>
      <c r="B85">
        <v>30524511</v>
      </c>
      <c r="C85" t="s">
        <v>540</v>
      </c>
      <c r="D85" t="s">
        <v>541</v>
      </c>
      <c r="E85" s="30" t="s">
        <v>905</v>
      </c>
      <c r="F85" t="s">
        <v>549</v>
      </c>
      <c r="G85" t="s">
        <v>550</v>
      </c>
      <c r="H85">
        <v>17300924</v>
      </c>
      <c r="I85" t="s">
        <v>922</v>
      </c>
      <c r="J85" t="s">
        <v>923</v>
      </c>
      <c r="K85" t="s">
        <v>549</v>
      </c>
      <c r="L85" t="s">
        <v>922</v>
      </c>
      <c r="M85" t="s">
        <v>924</v>
      </c>
      <c r="N85" t="s">
        <v>921</v>
      </c>
      <c r="O85" s="87">
        <f t="shared" si="3"/>
        <v>2860</v>
      </c>
      <c r="P85" t="s">
        <v>555</v>
      </c>
      <c r="Q85" s="86">
        <v>28600000</v>
      </c>
      <c r="R85" s="86">
        <v>646330000</v>
      </c>
      <c r="S85" s="86">
        <f t="shared" si="4"/>
        <v>646.33000000000004</v>
      </c>
      <c r="T85">
        <v>14680</v>
      </c>
      <c r="U85" t="s">
        <v>556</v>
      </c>
      <c r="X85" t="s">
        <v>7855</v>
      </c>
    </row>
    <row r="86" spans="1:24" ht="15" customHeight="1" x14ac:dyDescent="0.25">
      <c r="A86" s="88" t="s">
        <v>904</v>
      </c>
      <c r="B86">
        <v>30524511</v>
      </c>
      <c r="C86" t="s">
        <v>540</v>
      </c>
      <c r="D86" t="s">
        <v>541</v>
      </c>
      <c r="E86" s="30" t="s">
        <v>905</v>
      </c>
      <c r="F86" t="s">
        <v>549</v>
      </c>
      <c r="G86" t="s">
        <v>550</v>
      </c>
      <c r="H86">
        <v>17300924</v>
      </c>
      <c r="I86" t="s">
        <v>925</v>
      </c>
      <c r="J86" t="s">
        <v>926</v>
      </c>
      <c r="K86" t="s">
        <v>549</v>
      </c>
      <c r="L86" t="s">
        <v>925</v>
      </c>
      <c r="M86" t="s">
        <v>927</v>
      </c>
      <c r="N86" t="s">
        <v>909</v>
      </c>
      <c r="O86" s="87">
        <f t="shared" si="3"/>
        <v>1144</v>
      </c>
      <c r="P86" t="s">
        <v>555</v>
      </c>
      <c r="Q86" s="86">
        <v>11440000</v>
      </c>
      <c r="R86" s="86">
        <v>258530000</v>
      </c>
      <c r="S86" s="86">
        <f t="shared" si="4"/>
        <v>258.52999999999997</v>
      </c>
      <c r="T86">
        <v>14683</v>
      </c>
      <c r="U86" t="s">
        <v>910</v>
      </c>
      <c r="X86" t="s">
        <v>7896</v>
      </c>
    </row>
    <row r="87" spans="1:24" ht="15" customHeight="1" x14ac:dyDescent="0.25">
      <c r="A87" s="88" t="s">
        <v>904</v>
      </c>
      <c r="B87">
        <v>30524511</v>
      </c>
      <c r="C87" t="s">
        <v>540</v>
      </c>
      <c r="D87" t="s">
        <v>541</v>
      </c>
      <c r="E87" s="30" t="s">
        <v>905</v>
      </c>
      <c r="F87" t="s">
        <v>549</v>
      </c>
      <c r="G87" t="s">
        <v>550</v>
      </c>
      <c r="H87">
        <v>17300924</v>
      </c>
      <c r="I87" t="s">
        <v>928</v>
      </c>
      <c r="J87" t="s">
        <v>929</v>
      </c>
      <c r="K87" t="s">
        <v>549</v>
      </c>
      <c r="L87" t="s">
        <v>928</v>
      </c>
      <c r="M87" t="s">
        <v>930</v>
      </c>
      <c r="N87" t="s">
        <v>921</v>
      </c>
      <c r="O87" s="87">
        <f t="shared" si="3"/>
        <v>936</v>
      </c>
      <c r="P87" t="s">
        <v>555</v>
      </c>
      <c r="Q87" s="86">
        <v>9360000</v>
      </c>
      <c r="R87" s="86">
        <v>211530000</v>
      </c>
      <c r="S87" s="86">
        <f t="shared" si="4"/>
        <v>211.53</v>
      </c>
      <c r="T87">
        <v>14680</v>
      </c>
      <c r="U87" t="s">
        <v>556</v>
      </c>
      <c r="X87" t="s">
        <v>7855</v>
      </c>
    </row>
    <row r="88" spans="1:24" ht="15" customHeight="1" x14ac:dyDescent="0.25">
      <c r="A88" s="88" t="s">
        <v>904</v>
      </c>
      <c r="B88">
        <v>30524511</v>
      </c>
      <c r="C88" t="s">
        <v>540</v>
      </c>
      <c r="D88" t="s">
        <v>541</v>
      </c>
      <c r="E88" s="30" t="s">
        <v>905</v>
      </c>
      <c r="F88" t="s">
        <v>549</v>
      </c>
      <c r="G88" t="s">
        <v>550</v>
      </c>
      <c r="H88">
        <v>17300924</v>
      </c>
      <c r="I88" t="s">
        <v>931</v>
      </c>
      <c r="J88" t="s">
        <v>932</v>
      </c>
      <c r="K88" t="s">
        <v>549</v>
      </c>
      <c r="L88" t="s">
        <v>931</v>
      </c>
      <c r="M88" t="s">
        <v>933</v>
      </c>
      <c r="N88" t="s">
        <v>921</v>
      </c>
      <c r="O88" s="87">
        <f t="shared" si="3"/>
        <v>468</v>
      </c>
      <c r="P88" t="s">
        <v>555</v>
      </c>
      <c r="Q88" s="86">
        <v>4680000</v>
      </c>
      <c r="R88" s="86">
        <v>105760000</v>
      </c>
      <c r="S88" s="86">
        <f t="shared" si="4"/>
        <v>105.76</v>
      </c>
      <c r="T88">
        <v>14680</v>
      </c>
      <c r="U88" t="s">
        <v>556</v>
      </c>
      <c r="X88" t="s">
        <v>7855</v>
      </c>
    </row>
    <row r="89" spans="1:24" ht="15" customHeight="1" x14ac:dyDescent="0.25">
      <c r="A89" s="88" t="s">
        <v>904</v>
      </c>
      <c r="B89">
        <v>30524511</v>
      </c>
      <c r="C89" t="s">
        <v>540</v>
      </c>
      <c r="D89" t="s">
        <v>541</v>
      </c>
      <c r="E89" s="30" t="s">
        <v>905</v>
      </c>
      <c r="F89" t="s">
        <v>549</v>
      </c>
      <c r="G89" t="s">
        <v>550</v>
      </c>
      <c r="H89">
        <v>17300924</v>
      </c>
      <c r="I89" t="s">
        <v>934</v>
      </c>
      <c r="J89" t="s">
        <v>935</v>
      </c>
      <c r="K89" t="s">
        <v>549</v>
      </c>
      <c r="L89" t="s">
        <v>934</v>
      </c>
      <c r="M89" t="s">
        <v>936</v>
      </c>
      <c r="N89" t="s">
        <v>937</v>
      </c>
      <c r="O89" s="87">
        <f t="shared" si="3"/>
        <v>2340</v>
      </c>
      <c r="P89" t="s">
        <v>555</v>
      </c>
      <c r="Q89" s="86">
        <v>23400000</v>
      </c>
      <c r="R89" s="86">
        <v>528810000</v>
      </c>
      <c r="S89" s="86">
        <f t="shared" si="4"/>
        <v>528.80999999999995</v>
      </c>
      <c r="T89">
        <v>14663</v>
      </c>
      <c r="U89" t="s">
        <v>587</v>
      </c>
      <c r="X89" t="s">
        <v>7858</v>
      </c>
    </row>
    <row r="90" spans="1:24" ht="15" customHeight="1" x14ac:dyDescent="0.25">
      <c r="A90" s="88" t="s">
        <v>904</v>
      </c>
      <c r="B90">
        <v>30524511</v>
      </c>
      <c r="C90" t="s">
        <v>540</v>
      </c>
      <c r="D90" t="s">
        <v>541</v>
      </c>
      <c r="E90" s="30" t="s">
        <v>905</v>
      </c>
      <c r="F90" t="s">
        <v>549</v>
      </c>
      <c r="G90" t="s">
        <v>550</v>
      </c>
      <c r="H90">
        <v>17300924</v>
      </c>
      <c r="I90" t="s">
        <v>938</v>
      </c>
      <c r="J90" t="s">
        <v>939</v>
      </c>
      <c r="K90" t="s">
        <v>549</v>
      </c>
      <c r="L90" t="s">
        <v>938</v>
      </c>
      <c r="M90" t="s">
        <v>940</v>
      </c>
      <c r="N90" t="s">
        <v>937</v>
      </c>
      <c r="O90" s="87">
        <f t="shared" si="3"/>
        <v>2808</v>
      </c>
      <c r="P90" t="s">
        <v>555</v>
      </c>
      <c r="Q90" s="86">
        <v>28080000</v>
      </c>
      <c r="R90" s="86">
        <v>634580000</v>
      </c>
      <c r="S90" s="86">
        <f t="shared" si="4"/>
        <v>634.58000000000004</v>
      </c>
      <c r="T90">
        <v>14663</v>
      </c>
      <c r="U90" t="s">
        <v>587</v>
      </c>
      <c r="X90" t="s">
        <v>7858</v>
      </c>
    </row>
    <row r="91" spans="1:24" ht="15" customHeight="1" x14ac:dyDescent="0.25">
      <c r="A91" s="88" t="s">
        <v>904</v>
      </c>
      <c r="B91">
        <v>30524511</v>
      </c>
      <c r="C91" t="s">
        <v>540</v>
      </c>
      <c r="D91" t="s">
        <v>541</v>
      </c>
      <c r="E91" s="30" t="s">
        <v>905</v>
      </c>
      <c r="F91" t="s">
        <v>549</v>
      </c>
      <c r="G91" t="s">
        <v>550</v>
      </c>
      <c r="H91">
        <v>17300924</v>
      </c>
      <c r="I91" t="s">
        <v>941</v>
      </c>
      <c r="J91" t="s">
        <v>942</v>
      </c>
      <c r="K91" t="s">
        <v>549</v>
      </c>
      <c r="L91" t="s">
        <v>941</v>
      </c>
      <c r="M91" t="s">
        <v>943</v>
      </c>
      <c r="N91" t="s">
        <v>944</v>
      </c>
      <c r="O91" s="87">
        <f t="shared" si="3"/>
        <v>2704</v>
      </c>
      <c r="P91" t="s">
        <v>555</v>
      </c>
      <c r="Q91" s="86">
        <v>27040000</v>
      </c>
      <c r="R91" s="86">
        <v>611070000</v>
      </c>
      <c r="S91" s="86">
        <f t="shared" si="4"/>
        <v>611.07000000000005</v>
      </c>
      <c r="T91">
        <v>14677</v>
      </c>
      <c r="U91" t="s">
        <v>945</v>
      </c>
      <c r="X91" t="s">
        <v>7897</v>
      </c>
    </row>
    <row r="92" spans="1:24" ht="15" customHeight="1" x14ac:dyDescent="0.25">
      <c r="A92" s="88" t="s">
        <v>904</v>
      </c>
      <c r="B92">
        <v>30524511</v>
      </c>
      <c r="C92" t="s">
        <v>540</v>
      </c>
      <c r="D92" t="s">
        <v>541</v>
      </c>
      <c r="E92" s="30" t="s">
        <v>905</v>
      </c>
      <c r="F92" t="s">
        <v>549</v>
      </c>
      <c r="G92" t="s">
        <v>550</v>
      </c>
      <c r="H92">
        <v>17300924</v>
      </c>
      <c r="I92" t="s">
        <v>946</v>
      </c>
      <c r="J92" t="s">
        <v>947</v>
      </c>
      <c r="K92" t="s">
        <v>549</v>
      </c>
      <c r="L92" t="s">
        <v>946</v>
      </c>
      <c r="M92" t="s">
        <v>948</v>
      </c>
      <c r="N92" t="s">
        <v>944</v>
      </c>
      <c r="O92" s="87">
        <f t="shared" ref="O92:O123" si="5">Q92/10000</f>
        <v>1768</v>
      </c>
      <c r="P92" t="s">
        <v>555</v>
      </c>
      <c r="Q92" s="86">
        <v>17680000</v>
      </c>
      <c r="R92" s="86">
        <v>399550000</v>
      </c>
      <c r="S92" s="86">
        <f t="shared" si="4"/>
        <v>399.55</v>
      </c>
      <c r="T92">
        <v>14677</v>
      </c>
      <c r="U92" t="s">
        <v>945</v>
      </c>
      <c r="X92" t="s">
        <v>7897</v>
      </c>
    </row>
    <row r="93" spans="1:24" ht="15" customHeight="1" x14ac:dyDescent="0.25">
      <c r="A93" s="88" t="s">
        <v>904</v>
      </c>
      <c r="B93">
        <v>30524511</v>
      </c>
      <c r="C93" t="s">
        <v>540</v>
      </c>
      <c r="D93" t="s">
        <v>541</v>
      </c>
      <c r="E93" s="30" t="s">
        <v>905</v>
      </c>
      <c r="F93" t="s">
        <v>549</v>
      </c>
      <c r="G93" t="s">
        <v>550</v>
      </c>
      <c r="H93">
        <v>17300924</v>
      </c>
      <c r="I93" t="s">
        <v>949</v>
      </c>
      <c r="J93" t="s">
        <v>950</v>
      </c>
      <c r="K93" t="s">
        <v>549</v>
      </c>
      <c r="L93" t="s">
        <v>949</v>
      </c>
      <c r="M93" t="s">
        <v>951</v>
      </c>
      <c r="N93" t="s">
        <v>944</v>
      </c>
      <c r="O93" s="87">
        <f t="shared" si="5"/>
        <v>2080</v>
      </c>
      <c r="P93" t="s">
        <v>555</v>
      </c>
      <c r="Q93" s="86">
        <v>20800000</v>
      </c>
      <c r="R93" s="86">
        <v>470060000</v>
      </c>
      <c r="S93" s="86">
        <f t="shared" si="4"/>
        <v>470.06</v>
      </c>
      <c r="T93">
        <v>14677</v>
      </c>
      <c r="U93" t="s">
        <v>945</v>
      </c>
      <c r="X93" t="s">
        <v>7897</v>
      </c>
    </row>
    <row r="94" spans="1:24" ht="15" customHeight="1" x14ac:dyDescent="0.25">
      <c r="A94" s="88" t="s">
        <v>904</v>
      </c>
      <c r="B94">
        <v>30524511</v>
      </c>
      <c r="C94" t="s">
        <v>540</v>
      </c>
      <c r="D94" t="s">
        <v>541</v>
      </c>
      <c r="E94" s="30" t="s">
        <v>905</v>
      </c>
      <c r="F94" t="s">
        <v>549</v>
      </c>
      <c r="G94" t="s">
        <v>550</v>
      </c>
      <c r="H94">
        <v>17300924</v>
      </c>
      <c r="I94" t="s">
        <v>952</v>
      </c>
      <c r="J94" t="s">
        <v>953</v>
      </c>
      <c r="K94" t="s">
        <v>549</v>
      </c>
      <c r="L94" t="s">
        <v>952</v>
      </c>
      <c r="M94" t="s">
        <v>954</v>
      </c>
      <c r="N94" t="s">
        <v>944</v>
      </c>
      <c r="O94" s="87">
        <f t="shared" si="5"/>
        <v>1248</v>
      </c>
      <c r="P94" t="s">
        <v>555</v>
      </c>
      <c r="Q94" s="86">
        <v>12480000</v>
      </c>
      <c r="R94" s="86">
        <v>282030000</v>
      </c>
      <c r="S94" s="86">
        <f t="shared" si="4"/>
        <v>282.02999999999997</v>
      </c>
      <c r="T94">
        <v>14677</v>
      </c>
      <c r="U94" t="s">
        <v>945</v>
      </c>
      <c r="X94" t="s">
        <v>7897</v>
      </c>
    </row>
    <row r="95" spans="1:24" ht="30" customHeight="1" x14ac:dyDescent="0.25">
      <c r="A95" s="88" t="s">
        <v>955</v>
      </c>
      <c r="B95">
        <v>23466850</v>
      </c>
      <c r="C95" t="s">
        <v>540</v>
      </c>
      <c r="D95" t="s">
        <v>541</v>
      </c>
      <c r="E95" s="30" t="s">
        <v>956</v>
      </c>
      <c r="F95" t="s">
        <v>549</v>
      </c>
      <c r="G95" t="s">
        <v>550</v>
      </c>
      <c r="H95">
        <v>17300924</v>
      </c>
      <c r="I95" t="s">
        <v>957</v>
      </c>
      <c r="J95" t="s">
        <v>958</v>
      </c>
      <c r="K95" t="s">
        <v>549</v>
      </c>
      <c r="L95" t="s">
        <v>957</v>
      </c>
      <c r="M95" t="s">
        <v>959</v>
      </c>
      <c r="N95" t="s">
        <v>960</v>
      </c>
      <c r="O95" s="87">
        <f t="shared" si="5"/>
        <v>26320</v>
      </c>
      <c r="P95" t="s">
        <v>555</v>
      </c>
      <c r="Q95" s="86">
        <v>263200000</v>
      </c>
      <c r="R95" s="86">
        <v>5978420000</v>
      </c>
      <c r="S95" s="163">
        <f t="shared" si="4"/>
        <v>5978.42</v>
      </c>
      <c r="T95">
        <v>17455</v>
      </c>
      <c r="U95" t="s">
        <v>961</v>
      </c>
      <c r="V95" t="s">
        <v>960</v>
      </c>
    </row>
    <row r="96" spans="1:24" ht="30" customHeight="1" x14ac:dyDescent="0.25">
      <c r="A96" s="88" t="s">
        <v>962</v>
      </c>
      <c r="B96">
        <v>30598586</v>
      </c>
      <c r="C96" t="s">
        <v>540</v>
      </c>
      <c r="D96" t="s">
        <v>541</v>
      </c>
      <c r="E96" s="30" t="s">
        <v>963</v>
      </c>
      <c r="F96" t="s">
        <v>549</v>
      </c>
      <c r="G96" t="s">
        <v>550</v>
      </c>
      <c r="H96">
        <v>17300924</v>
      </c>
      <c r="I96" t="s">
        <v>964</v>
      </c>
      <c r="J96" t="s">
        <v>965</v>
      </c>
      <c r="K96" t="s">
        <v>549</v>
      </c>
      <c r="L96" t="s">
        <v>964</v>
      </c>
      <c r="M96" t="s">
        <v>966</v>
      </c>
      <c r="N96" t="s">
        <v>967</v>
      </c>
      <c r="O96" s="87">
        <f t="shared" si="5"/>
        <v>550</v>
      </c>
      <c r="P96" t="s">
        <v>555</v>
      </c>
      <c r="Q96" s="86">
        <v>5500000</v>
      </c>
      <c r="R96" s="86">
        <v>124870000</v>
      </c>
      <c r="S96" s="86">
        <f t="shared" si="4"/>
        <v>124.87</v>
      </c>
      <c r="T96">
        <v>14613</v>
      </c>
      <c r="U96" t="s">
        <v>968</v>
      </c>
      <c r="W96" t="s">
        <v>7898</v>
      </c>
    </row>
    <row r="97" spans="1:29" ht="30" customHeight="1" x14ac:dyDescent="0.25">
      <c r="A97" s="88" t="s">
        <v>962</v>
      </c>
      <c r="B97">
        <v>30598586</v>
      </c>
      <c r="C97" t="s">
        <v>540</v>
      </c>
      <c r="D97" t="s">
        <v>541</v>
      </c>
      <c r="E97" s="30" t="s">
        <v>963</v>
      </c>
      <c r="F97" t="s">
        <v>549</v>
      </c>
      <c r="G97" t="s">
        <v>550</v>
      </c>
      <c r="H97">
        <v>17300924</v>
      </c>
      <c r="I97" t="s">
        <v>969</v>
      </c>
      <c r="J97" t="s">
        <v>970</v>
      </c>
      <c r="K97" t="s">
        <v>549</v>
      </c>
      <c r="L97" t="s">
        <v>969</v>
      </c>
      <c r="M97" t="s">
        <v>971</v>
      </c>
      <c r="N97" t="s">
        <v>972</v>
      </c>
      <c r="O97" s="87">
        <f t="shared" si="5"/>
        <v>1500</v>
      </c>
      <c r="P97" t="s">
        <v>555</v>
      </c>
      <c r="Q97" s="86">
        <v>15000000</v>
      </c>
      <c r="R97" s="86">
        <v>340550000</v>
      </c>
      <c r="S97" s="86">
        <f t="shared" si="4"/>
        <v>340.55</v>
      </c>
      <c r="T97">
        <v>12498</v>
      </c>
      <c r="U97" t="s">
        <v>973</v>
      </c>
      <c r="AC97" t="s">
        <v>7899</v>
      </c>
    </row>
    <row r="98" spans="1:29" ht="30" customHeight="1" x14ac:dyDescent="0.25">
      <c r="A98" s="88" t="s">
        <v>962</v>
      </c>
      <c r="B98">
        <v>30598586</v>
      </c>
      <c r="C98" t="s">
        <v>540</v>
      </c>
      <c r="D98" t="s">
        <v>541</v>
      </c>
      <c r="E98" s="30" t="s">
        <v>963</v>
      </c>
      <c r="F98" t="s">
        <v>549</v>
      </c>
      <c r="G98" t="s">
        <v>550</v>
      </c>
      <c r="H98">
        <v>17300924</v>
      </c>
      <c r="I98" t="s">
        <v>974</v>
      </c>
      <c r="J98" t="s">
        <v>975</v>
      </c>
      <c r="K98" t="s">
        <v>549</v>
      </c>
      <c r="L98" t="s">
        <v>974</v>
      </c>
      <c r="M98" t="s">
        <v>976</v>
      </c>
      <c r="N98" t="s">
        <v>977</v>
      </c>
      <c r="O98" s="87">
        <f t="shared" si="5"/>
        <v>10080</v>
      </c>
      <c r="P98" t="s">
        <v>555</v>
      </c>
      <c r="Q98" s="86">
        <v>100800000</v>
      </c>
      <c r="R98" s="86">
        <v>2288460000</v>
      </c>
      <c r="S98" s="163">
        <f t="shared" si="4"/>
        <v>2288.46</v>
      </c>
      <c r="T98">
        <v>11966</v>
      </c>
      <c r="U98" t="s">
        <v>978</v>
      </c>
      <c r="V98" t="s">
        <v>7900</v>
      </c>
    </row>
    <row r="99" spans="1:29" ht="30" customHeight="1" x14ac:dyDescent="0.25">
      <c r="A99" s="88" t="s">
        <v>962</v>
      </c>
      <c r="B99">
        <v>30598586</v>
      </c>
      <c r="C99" t="s">
        <v>540</v>
      </c>
      <c r="D99" t="s">
        <v>541</v>
      </c>
      <c r="E99" s="30" t="s">
        <v>963</v>
      </c>
      <c r="F99" t="s">
        <v>549</v>
      </c>
      <c r="G99" t="s">
        <v>550</v>
      </c>
      <c r="H99">
        <v>17300924</v>
      </c>
      <c r="I99" t="s">
        <v>979</v>
      </c>
      <c r="J99" t="s">
        <v>980</v>
      </c>
      <c r="K99" t="s">
        <v>549</v>
      </c>
      <c r="L99" t="s">
        <v>979</v>
      </c>
      <c r="M99" t="s">
        <v>981</v>
      </c>
      <c r="N99" t="s">
        <v>982</v>
      </c>
      <c r="O99" s="87">
        <f t="shared" si="5"/>
        <v>1911</v>
      </c>
      <c r="P99" t="s">
        <v>555</v>
      </c>
      <c r="Q99" s="86">
        <v>19110000</v>
      </c>
      <c r="R99" s="86">
        <v>433850000</v>
      </c>
      <c r="S99" s="86">
        <f t="shared" si="4"/>
        <v>433.85</v>
      </c>
      <c r="T99">
        <v>11693</v>
      </c>
      <c r="U99" t="s">
        <v>983</v>
      </c>
      <c r="AC99" t="s">
        <v>7901</v>
      </c>
    </row>
    <row r="100" spans="1:29" ht="30" customHeight="1" x14ac:dyDescent="0.25">
      <c r="A100" s="88" t="s">
        <v>962</v>
      </c>
      <c r="B100">
        <v>30598586</v>
      </c>
      <c r="C100" t="s">
        <v>540</v>
      </c>
      <c r="D100" t="s">
        <v>541</v>
      </c>
      <c r="E100" s="30" t="s">
        <v>963</v>
      </c>
      <c r="F100" t="s">
        <v>549</v>
      </c>
      <c r="G100" t="s">
        <v>550</v>
      </c>
      <c r="H100">
        <v>17300924</v>
      </c>
      <c r="I100" t="s">
        <v>984</v>
      </c>
      <c r="J100" t="s">
        <v>985</v>
      </c>
      <c r="K100" t="s">
        <v>549</v>
      </c>
      <c r="L100" t="s">
        <v>984</v>
      </c>
      <c r="M100" t="s">
        <v>986</v>
      </c>
      <c r="N100" t="s">
        <v>987</v>
      </c>
      <c r="O100" s="87">
        <f t="shared" si="5"/>
        <v>2055.5</v>
      </c>
      <c r="P100" t="s">
        <v>555</v>
      </c>
      <c r="Q100" s="86">
        <v>20555000</v>
      </c>
      <c r="R100" s="86">
        <v>466660000</v>
      </c>
      <c r="S100" s="86">
        <f t="shared" si="4"/>
        <v>466.66</v>
      </c>
      <c r="T100">
        <v>14604</v>
      </c>
      <c r="U100" t="s">
        <v>988</v>
      </c>
      <c r="AC100" t="s">
        <v>7902</v>
      </c>
    </row>
    <row r="101" spans="1:29" ht="30" customHeight="1" x14ac:dyDescent="0.25">
      <c r="A101" s="88" t="s">
        <v>962</v>
      </c>
      <c r="B101">
        <v>30598586</v>
      </c>
      <c r="C101" t="s">
        <v>540</v>
      </c>
      <c r="D101" t="s">
        <v>541</v>
      </c>
      <c r="E101" s="30" t="s">
        <v>963</v>
      </c>
      <c r="F101" t="s">
        <v>549</v>
      </c>
      <c r="G101" t="s">
        <v>550</v>
      </c>
      <c r="H101">
        <v>17300924</v>
      </c>
      <c r="I101" t="s">
        <v>989</v>
      </c>
      <c r="J101" t="s">
        <v>990</v>
      </c>
      <c r="K101" t="s">
        <v>549</v>
      </c>
      <c r="L101" t="s">
        <v>989</v>
      </c>
      <c r="M101" t="s">
        <v>991</v>
      </c>
      <c r="N101" t="s">
        <v>992</v>
      </c>
      <c r="O101" s="87">
        <f t="shared" si="5"/>
        <v>8400</v>
      </c>
      <c r="P101" t="s">
        <v>555</v>
      </c>
      <c r="Q101" s="86">
        <v>84000000</v>
      </c>
      <c r="R101" s="86">
        <v>1907050000</v>
      </c>
      <c r="S101" s="163">
        <f t="shared" ref="S101:S129" si="6">R101/1000000</f>
        <v>1907.05</v>
      </c>
      <c r="T101">
        <v>11693</v>
      </c>
      <c r="U101" t="s">
        <v>983</v>
      </c>
      <c r="V101" t="s">
        <v>7901</v>
      </c>
    </row>
    <row r="102" spans="1:29" ht="30" customHeight="1" x14ac:dyDescent="0.25">
      <c r="A102" s="88" t="s">
        <v>962</v>
      </c>
      <c r="B102">
        <v>30598586</v>
      </c>
      <c r="C102" t="s">
        <v>540</v>
      </c>
      <c r="D102" t="s">
        <v>541</v>
      </c>
      <c r="E102" s="30" t="s">
        <v>963</v>
      </c>
      <c r="F102" t="s">
        <v>549</v>
      </c>
      <c r="G102" t="s">
        <v>550</v>
      </c>
      <c r="H102">
        <v>17300924</v>
      </c>
      <c r="I102" t="s">
        <v>993</v>
      </c>
      <c r="J102" t="s">
        <v>994</v>
      </c>
      <c r="K102" t="s">
        <v>549</v>
      </c>
      <c r="L102" t="s">
        <v>993</v>
      </c>
      <c r="M102" t="s">
        <v>995</v>
      </c>
      <c r="N102" t="s">
        <v>996</v>
      </c>
      <c r="O102" s="87">
        <f t="shared" si="5"/>
        <v>43548</v>
      </c>
      <c r="P102" t="s">
        <v>555</v>
      </c>
      <c r="Q102" s="86">
        <v>435480000</v>
      </c>
      <c r="R102" s="86">
        <v>9883790000</v>
      </c>
      <c r="S102" s="163">
        <f t="shared" si="6"/>
        <v>9883.7900000000009</v>
      </c>
      <c r="T102">
        <v>11690</v>
      </c>
      <c r="U102" t="s">
        <v>997</v>
      </c>
      <c r="V102" t="s">
        <v>7903</v>
      </c>
    </row>
    <row r="103" spans="1:29" ht="30" customHeight="1" x14ac:dyDescent="0.25">
      <c r="A103" s="88" t="s">
        <v>962</v>
      </c>
      <c r="B103">
        <v>30598586</v>
      </c>
      <c r="C103" t="s">
        <v>540</v>
      </c>
      <c r="D103" t="s">
        <v>541</v>
      </c>
      <c r="E103" s="30" t="s">
        <v>963</v>
      </c>
      <c r="F103" t="s">
        <v>549</v>
      </c>
      <c r="G103" t="s">
        <v>550</v>
      </c>
      <c r="H103">
        <v>17300924</v>
      </c>
      <c r="I103" t="s">
        <v>998</v>
      </c>
      <c r="J103" t="s">
        <v>999</v>
      </c>
      <c r="K103" t="s">
        <v>549</v>
      </c>
      <c r="L103" t="s">
        <v>998</v>
      </c>
      <c r="M103" t="s">
        <v>1000</v>
      </c>
      <c r="N103" t="s">
        <v>1001</v>
      </c>
      <c r="O103" s="87">
        <f t="shared" si="5"/>
        <v>19383</v>
      </c>
      <c r="P103" t="s">
        <v>555</v>
      </c>
      <c r="Q103" s="86">
        <v>193830000</v>
      </c>
      <c r="R103" s="86">
        <v>4399230000</v>
      </c>
      <c r="S103" s="170">
        <f t="shared" si="6"/>
        <v>4399.2299999999996</v>
      </c>
      <c r="T103" s="165">
        <v>17290</v>
      </c>
      <c r="U103" s="165" t="s">
        <v>1002</v>
      </c>
      <c r="V103" s="165" t="s">
        <v>7904</v>
      </c>
      <c r="W103" s="165"/>
      <c r="X103" s="165"/>
    </row>
    <row r="104" spans="1:29" ht="30" customHeight="1" x14ac:dyDescent="0.25">
      <c r="A104" s="88" t="s">
        <v>962</v>
      </c>
      <c r="B104">
        <v>30598586</v>
      </c>
      <c r="C104" t="s">
        <v>540</v>
      </c>
      <c r="D104" t="s">
        <v>541</v>
      </c>
      <c r="E104" s="30" t="s">
        <v>963</v>
      </c>
      <c r="F104" t="s">
        <v>549</v>
      </c>
      <c r="G104" t="s">
        <v>550</v>
      </c>
      <c r="H104">
        <v>17300924</v>
      </c>
      <c r="I104" t="s">
        <v>1003</v>
      </c>
      <c r="J104" t="s">
        <v>1004</v>
      </c>
      <c r="K104" t="s">
        <v>549</v>
      </c>
      <c r="L104" t="s">
        <v>1003</v>
      </c>
      <c r="M104" t="s">
        <v>1005</v>
      </c>
      <c r="N104" t="s">
        <v>1006</v>
      </c>
      <c r="O104" s="87">
        <f t="shared" si="5"/>
        <v>35750</v>
      </c>
      <c r="P104" t="s">
        <v>555</v>
      </c>
      <c r="Q104" s="86">
        <v>357500000</v>
      </c>
      <c r="R104" s="86">
        <v>8113940000</v>
      </c>
      <c r="S104" s="163">
        <f t="shared" si="6"/>
        <v>8113.94</v>
      </c>
      <c r="T104">
        <v>11966</v>
      </c>
      <c r="U104" t="s">
        <v>978</v>
      </c>
      <c r="V104" t="s">
        <v>7900</v>
      </c>
    </row>
    <row r="105" spans="1:29" ht="30" customHeight="1" x14ac:dyDescent="0.25">
      <c r="A105" s="88" t="s">
        <v>962</v>
      </c>
      <c r="B105">
        <v>30598586</v>
      </c>
      <c r="C105" t="s">
        <v>540</v>
      </c>
      <c r="D105" t="s">
        <v>541</v>
      </c>
      <c r="E105" s="30" t="s">
        <v>963</v>
      </c>
      <c r="F105" t="s">
        <v>549</v>
      </c>
      <c r="G105" t="s">
        <v>550</v>
      </c>
      <c r="H105">
        <v>17300924</v>
      </c>
      <c r="I105" t="s">
        <v>1007</v>
      </c>
      <c r="J105" t="s">
        <v>1008</v>
      </c>
      <c r="K105" t="s">
        <v>549</v>
      </c>
      <c r="L105" t="s">
        <v>1007</v>
      </c>
      <c r="M105" t="s">
        <v>1009</v>
      </c>
      <c r="N105" t="s">
        <v>1010</v>
      </c>
      <c r="O105" s="87">
        <f t="shared" si="5"/>
        <v>1650</v>
      </c>
      <c r="P105" t="s">
        <v>555</v>
      </c>
      <c r="Q105" s="86">
        <v>16500000</v>
      </c>
      <c r="R105" s="86">
        <v>374490000</v>
      </c>
      <c r="S105" s="86">
        <f t="shared" si="6"/>
        <v>374.49</v>
      </c>
      <c r="T105">
        <v>12546</v>
      </c>
      <c r="U105" t="s">
        <v>1011</v>
      </c>
      <c r="W105" t="s">
        <v>7905</v>
      </c>
    </row>
    <row r="106" spans="1:29" ht="30" customHeight="1" x14ac:dyDescent="0.25">
      <c r="A106" s="88" t="s">
        <v>962</v>
      </c>
      <c r="B106">
        <v>30598586</v>
      </c>
      <c r="C106" t="s">
        <v>540</v>
      </c>
      <c r="D106" t="s">
        <v>541</v>
      </c>
      <c r="E106" s="30" t="s">
        <v>963</v>
      </c>
      <c r="F106" t="s">
        <v>549</v>
      </c>
      <c r="G106" t="s">
        <v>550</v>
      </c>
      <c r="H106">
        <v>17300924</v>
      </c>
      <c r="I106" t="s">
        <v>1012</v>
      </c>
      <c r="J106" t="s">
        <v>1013</v>
      </c>
      <c r="K106" t="s">
        <v>549</v>
      </c>
      <c r="L106" t="s">
        <v>1012</v>
      </c>
      <c r="M106" t="s">
        <v>1014</v>
      </c>
      <c r="N106" t="s">
        <v>1015</v>
      </c>
      <c r="O106" s="87">
        <f t="shared" si="5"/>
        <v>9450</v>
      </c>
      <c r="P106" t="s">
        <v>555</v>
      </c>
      <c r="Q106" s="86">
        <v>94500000</v>
      </c>
      <c r="R106" s="86">
        <v>2144800000</v>
      </c>
      <c r="S106" s="163">
        <f t="shared" si="6"/>
        <v>2144.8000000000002</v>
      </c>
      <c r="T106">
        <v>12512</v>
      </c>
      <c r="U106" t="s">
        <v>1016</v>
      </c>
      <c r="V106" t="s">
        <v>7906</v>
      </c>
    </row>
    <row r="107" spans="1:29" ht="30" customHeight="1" x14ac:dyDescent="0.25">
      <c r="A107" s="88" t="s">
        <v>962</v>
      </c>
      <c r="B107">
        <v>30598586</v>
      </c>
      <c r="C107" t="s">
        <v>540</v>
      </c>
      <c r="D107" t="s">
        <v>541</v>
      </c>
      <c r="E107" s="30" t="s">
        <v>963</v>
      </c>
      <c r="F107" t="s">
        <v>549</v>
      </c>
      <c r="G107" t="s">
        <v>550</v>
      </c>
      <c r="H107">
        <v>17300924</v>
      </c>
      <c r="I107" t="s">
        <v>1017</v>
      </c>
      <c r="J107" t="s">
        <v>1018</v>
      </c>
      <c r="K107" t="s">
        <v>549</v>
      </c>
      <c r="L107" t="s">
        <v>1017</v>
      </c>
      <c r="M107" t="s">
        <v>1019</v>
      </c>
      <c r="N107" t="s">
        <v>1020</v>
      </c>
      <c r="O107" s="87">
        <f t="shared" si="5"/>
        <v>2250</v>
      </c>
      <c r="P107" t="s">
        <v>555</v>
      </c>
      <c r="Q107" s="86">
        <v>22500000</v>
      </c>
      <c r="R107" s="86">
        <v>510670000</v>
      </c>
      <c r="S107" s="86">
        <f t="shared" si="6"/>
        <v>510.67</v>
      </c>
      <c r="T107">
        <v>14594</v>
      </c>
      <c r="U107" t="s">
        <v>1021</v>
      </c>
      <c r="AC107" t="s">
        <v>7907</v>
      </c>
    </row>
    <row r="108" spans="1:29" ht="30" customHeight="1" x14ac:dyDescent="0.25">
      <c r="A108" s="88" t="s">
        <v>962</v>
      </c>
      <c r="B108">
        <v>30598586</v>
      </c>
      <c r="C108" t="s">
        <v>540</v>
      </c>
      <c r="D108" t="s">
        <v>541</v>
      </c>
      <c r="E108" s="30" t="s">
        <v>963</v>
      </c>
      <c r="F108" t="s">
        <v>549</v>
      </c>
      <c r="G108" t="s">
        <v>550</v>
      </c>
      <c r="H108">
        <v>17300924</v>
      </c>
      <c r="I108" t="s">
        <v>1022</v>
      </c>
      <c r="J108" t="s">
        <v>1023</v>
      </c>
      <c r="K108" t="s">
        <v>549</v>
      </c>
      <c r="L108" t="s">
        <v>1022</v>
      </c>
      <c r="M108" t="s">
        <v>1024</v>
      </c>
      <c r="N108" t="s">
        <v>1025</v>
      </c>
      <c r="O108" s="87">
        <f t="shared" si="5"/>
        <v>1350</v>
      </c>
      <c r="P108" t="s">
        <v>555</v>
      </c>
      <c r="Q108" s="86">
        <v>13500000</v>
      </c>
      <c r="R108" s="86">
        <v>306400000</v>
      </c>
      <c r="S108" s="86">
        <f t="shared" si="6"/>
        <v>306.39999999999998</v>
      </c>
      <c r="T108">
        <v>11988</v>
      </c>
      <c r="U108" t="s">
        <v>1026</v>
      </c>
      <c r="AC108" t="s">
        <v>7908</v>
      </c>
    </row>
    <row r="109" spans="1:29" ht="30" customHeight="1" x14ac:dyDescent="0.25">
      <c r="A109" s="88" t="s">
        <v>962</v>
      </c>
      <c r="B109">
        <v>30598586</v>
      </c>
      <c r="C109" t="s">
        <v>540</v>
      </c>
      <c r="D109" t="s">
        <v>541</v>
      </c>
      <c r="E109" s="30" t="s">
        <v>963</v>
      </c>
      <c r="F109" t="s">
        <v>549</v>
      </c>
      <c r="G109" t="s">
        <v>550</v>
      </c>
      <c r="H109">
        <v>17300924</v>
      </c>
      <c r="I109" t="s">
        <v>1027</v>
      </c>
      <c r="J109" t="s">
        <v>1028</v>
      </c>
      <c r="K109" t="s">
        <v>549</v>
      </c>
      <c r="L109" t="s">
        <v>1027</v>
      </c>
      <c r="M109" t="s">
        <v>1029</v>
      </c>
      <c r="N109" t="s">
        <v>1030</v>
      </c>
      <c r="O109" s="87">
        <f t="shared" si="5"/>
        <v>1400.5</v>
      </c>
      <c r="P109" t="s">
        <v>555</v>
      </c>
      <c r="Q109" s="86">
        <v>14005000</v>
      </c>
      <c r="R109" s="86">
        <v>318090000</v>
      </c>
      <c r="S109" s="86">
        <f t="shared" si="6"/>
        <v>318.08999999999997</v>
      </c>
      <c r="T109">
        <v>11693</v>
      </c>
      <c r="U109" t="s">
        <v>983</v>
      </c>
      <c r="AC109" t="s">
        <v>7901</v>
      </c>
    </row>
    <row r="110" spans="1:29" ht="30" customHeight="1" x14ac:dyDescent="0.25">
      <c r="A110" s="88" t="s">
        <v>962</v>
      </c>
      <c r="B110">
        <v>30598586</v>
      </c>
      <c r="C110" t="s">
        <v>540</v>
      </c>
      <c r="D110" t="s">
        <v>541</v>
      </c>
      <c r="E110" s="30" t="s">
        <v>963</v>
      </c>
      <c r="F110" t="s">
        <v>549</v>
      </c>
      <c r="G110" t="s">
        <v>550</v>
      </c>
      <c r="H110">
        <v>17300924</v>
      </c>
      <c r="I110" t="s">
        <v>1031</v>
      </c>
      <c r="J110" t="s">
        <v>1032</v>
      </c>
      <c r="K110" t="s">
        <v>549</v>
      </c>
      <c r="L110" t="s">
        <v>1031</v>
      </c>
      <c r="M110" t="s">
        <v>1033</v>
      </c>
      <c r="N110" t="s">
        <v>1034</v>
      </c>
      <c r="O110" s="87">
        <f t="shared" si="5"/>
        <v>2016</v>
      </c>
      <c r="P110" t="s">
        <v>555</v>
      </c>
      <c r="Q110" s="86">
        <v>20160000</v>
      </c>
      <c r="R110" s="86">
        <v>457880000</v>
      </c>
      <c r="S110" s="86">
        <f t="shared" si="6"/>
        <v>457.88</v>
      </c>
      <c r="T110">
        <v>11966</v>
      </c>
      <c r="U110" t="s">
        <v>978</v>
      </c>
      <c r="W110" t="s">
        <v>7900</v>
      </c>
    </row>
    <row r="111" spans="1:29" ht="30" customHeight="1" x14ac:dyDescent="0.25">
      <c r="A111" s="88" t="s">
        <v>962</v>
      </c>
      <c r="B111">
        <v>30598586</v>
      </c>
      <c r="C111" t="s">
        <v>540</v>
      </c>
      <c r="D111" t="s">
        <v>541</v>
      </c>
      <c r="E111" s="30" t="s">
        <v>963</v>
      </c>
      <c r="F111" t="s">
        <v>549</v>
      </c>
      <c r="G111" t="s">
        <v>550</v>
      </c>
      <c r="H111">
        <v>17300924</v>
      </c>
      <c r="I111" t="s">
        <v>1035</v>
      </c>
      <c r="J111" t="s">
        <v>1036</v>
      </c>
      <c r="K111" t="s">
        <v>549</v>
      </c>
      <c r="L111" t="s">
        <v>1035</v>
      </c>
      <c r="M111" t="s">
        <v>1037</v>
      </c>
      <c r="N111" t="s">
        <v>1038</v>
      </c>
      <c r="O111" s="87">
        <f t="shared" si="5"/>
        <v>30250</v>
      </c>
      <c r="P111" t="s">
        <v>555</v>
      </c>
      <c r="Q111" s="86">
        <v>302500000</v>
      </c>
      <c r="R111" s="86">
        <v>6804630000</v>
      </c>
      <c r="S111" s="163">
        <f t="shared" si="6"/>
        <v>6804.63</v>
      </c>
      <c r="T111">
        <v>11966</v>
      </c>
      <c r="U111" t="s">
        <v>978</v>
      </c>
      <c r="V111" t="s">
        <v>7900</v>
      </c>
    </row>
    <row r="112" spans="1:29" ht="30" customHeight="1" x14ac:dyDescent="0.25">
      <c r="A112" s="88" t="s">
        <v>962</v>
      </c>
      <c r="B112">
        <v>30598586</v>
      </c>
      <c r="C112" t="s">
        <v>540</v>
      </c>
      <c r="D112" t="s">
        <v>541</v>
      </c>
      <c r="E112" s="30" t="s">
        <v>963</v>
      </c>
      <c r="F112" t="s">
        <v>549</v>
      </c>
      <c r="G112" t="s">
        <v>550</v>
      </c>
      <c r="H112">
        <v>17300924</v>
      </c>
      <c r="I112" t="s">
        <v>1039</v>
      </c>
      <c r="J112" t="s">
        <v>1040</v>
      </c>
      <c r="K112" t="s">
        <v>549</v>
      </c>
      <c r="L112" t="s">
        <v>1039</v>
      </c>
      <c r="M112" t="s">
        <v>1041</v>
      </c>
      <c r="N112" t="s">
        <v>1042</v>
      </c>
      <c r="O112" s="87">
        <f t="shared" si="5"/>
        <v>36.479999999999997</v>
      </c>
      <c r="P112" t="s">
        <v>555</v>
      </c>
      <c r="Q112" s="86">
        <v>364800</v>
      </c>
      <c r="R112" s="86">
        <v>8260000</v>
      </c>
      <c r="S112" s="86">
        <f t="shared" si="6"/>
        <v>8.26</v>
      </c>
      <c r="T112">
        <v>11363</v>
      </c>
      <c r="U112" t="s">
        <v>1043</v>
      </c>
      <c r="W112" t="s">
        <v>7909</v>
      </c>
    </row>
    <row r="113" spans="1:23" ht="30" customHeight="1" x14ac:dyDescent="0.25">
      <c r="A113" s="88" t="s">
        <v>962</v>
      </c>
      <c r="B113">
        <v>30598586</v>
      </c>
      <c r="C113" t="s">
        <v>540</v>
      </c>
      <c r="D113" t="s">
        <v>541</v>
      </c>
      <c r="E113" s="30" t="s">
        <v>963</v>
      </c>
      <c r="F113" t="s">
        <v>549</v>
      </c>
      <c r="G113" t="s">
        <v>550</v>
      </c>
      <c r="H113">
        <v>17300924</v>
      </c>
      <c r="I113" t="s">
        <v>1044</v>
      </c>
      <c r="J113" t="s">
        <v>1045</v>
      </c>
      <c r="K113" t="s">
        <v>549</v>
      </c>
      <c r="L113" t="s">
        <v>1044</v>
      </c>
      <c r="M113" t="s">
        <v>1046</v>
      </c>
      <c r="N113" t="s">
        <v>1047</v>
      </c>
      <c r="O113" s="87">
        <f t="shared" si="5"/>
        <v>16</v>
      </c>
      <c r="P113" t="s">
        <v>555</v>
      </c>
      <c r="Q113" s="86">
        <v>160000</v>
      </c>
      <c r="R113" s="86">
        <v>3650000</v>
      </c>
      <c r="S113" s="86">
        <f t="shared" si="6"/>
        <v>3.65</v>
      </c>
      <c r="T113">
        <v>11885</v>
      </c>
      <c r="U113" t="s">
        <v>789</v>
      </c>
      <c r="W113" t="s">
        <v>7679</v>
      </c>
    </row>
    <row r="114" spans="1:23" ht="30" customHeight="1" x14ac:dyDescent="0.25">
      <c r="A114" s="88" t="s">
        <v>962</v>
      </c>
      <c r="B114">
        <v>30598586</v>
      </c>
      <c r="C114" t="s">
        <v>540</v>
      </c>
      <c r="D114" t="s">
        <v>541</v>
      </c>
      <c r="E114" s="30" t="s">
        <v>963</v>
      </c>
      <c r="F114" t="s">
        <v>549</v>
      </c>
      <c r="G114" t="s">
        <v>550</v>
      </c>
      <c r="H114">
        <v>17300924</v>
      </c>
      <c r="I114" t="s">
        <v>1048</v>
      </c>
      <c r="J114" t="s">
        <v>1049</v>
      </c>
      <c r="K114" t="s">
        <v>549</v>
      </c>
      <c r="L114" t="s">
        <v>1048</v>
      </c>
      <c r="M114" t="s">
        <v>1050</v>
      </c>
      <c r="N114" t="s">
        <v>1051</v>
      </c>
      <c r="O114" s="87">
        <f t="shared" si="5"/>
        <v>16</v>
      </c>
      <c r="P114" t="s">
        <v>555</v>
      </c>
      <c r="Q114" s="86">
        <v>160000</v>
      </c>
      <c r="R114" s="86">
        <v>3650000</v>
      </c>
      <c r="S114" s="86">
        <f t="shared" si="6"/>
        <v>3.65</v>
      </c>
      <c r="T114">
        <v>11890</v>
      </c>
      <c r="U114" t="s">
        <v>1052</v>
      </c>
      <c r="W114" t="s">
        <v>7910</v>
      </c>
    </row>
    <row r="115" spans="1:23" ht="30" customHeight="1" x14ac:dyDescent="0.25">
      <c r="A115" s="88" t="s">
        <v>962</v>
      </c>
      <c r="B115">
        <v>30598586</v>
      </c>
      <c r="C115" t="s">
        <v>540</v>
      </c>
      <c r="D115" t="s">
        <v>541</v>
      </c>
      <c r="E115" s="30" t="s">
        <v>963</v>
      </c>
      <c r="F115" t="s">
        <v>549</v>
      </c>
      <c r="G115" t="s">
        <v>550</v>
      </c>
      <c r="H115">
        <v>17300924</v>
      </c>
      <c r="I115" t="s">
        <v>1053</v>
      </c>
      <c r="J115" t="s">
        <v>1054</v>
      </c>
      <c r="K115" t="s">
        <v>549</v>
      </c>
      <c r="L115" t="s">
        <v>1053</v>
      </c>
      <c r="M115" t="s">
        <v>1055</v>
      </c>
      <c r="N115" t="s">
        <v>1056</v>
      </c>
      <c r="O115" s="87">
        <f t="shared" si="5"/>
        <v>193.5</v>
      </c>
      <c r="P115" t="s">
        <v>555</v>
      </c>
      <c r="Q115" s="86">
        <v>1935000</v>
      </c>
      <c r="R115" s="86">
        <v>44110000</v>
      </c>
      <c r="S115" s="86">
        <f t="shared" si="6"/>
        <v>44.11</v>
      </c>
      <c r="T115">
        <v>11358</v>
      </c>
      <c r="U115" t="s">
        <v>1057</v>
      </c>
      <c r="W115" t="s">
        <v>7911</v>
      </c>
    </row>
    <row r="116" spans="1:23" ht="30" customHeight="1" x14ac:dyDescent="0.25">
      <c r="A116" s="88" t="s">
        <v>962</v>
      </c>
      <c r="B116">
        <v>30598586</v>
      </c>
      <c r="C116" t="s">
        <v>540</v>
      </c>
      <c r="D116" t="s">
        <v>541</v>
      </c>
      <c r="E116" s="30" t="s">
        <v>963</v>
      </c>
      <c r="F116" t="s">
        <v>549</v>
      </c>
      <c r="G116" t="s">
        <v>550</v>
      </c>
      <c r="H116">
        <v>17300924</v>
      </c>
      <c r="I116" t="s">
        <v>1058</v>
      </c>
      <c r="J116" t="s">
        <v>1059</v>
      </c>
      <c r="K116" t="s">
        <v>549</v>
      </c>
      <c r="L116" t="s">
        <v>1058</v>
      </c>
      <c r="M116" t="s">
        <v>1060</v>
      </c>
      <c r="N116" t="s">
        <v>1061</v>
      </c>
      <c r="O116" s="87">
        <f t="shared" si="5"/>
        <v>80.64</v>
      </c>
      <c r="P116" t="s">
        <v>555</v>
      </c>
      <c r="Q116" s="86">
        <v>806400</v>
      </c>
      <c r="R116" s="86">
        <v>18380000</v>
      </c>
      <c r="S116" s="86">
        <f t="shared" si="6"/>
        <v>18.38</v>
      </c>
      <c r="T116">
        <v>11750</v>
      </c>
      <c r="U116" t="s">
        <v>1062</v>
      </c>
      <c r="W116" t="s">
        <v>7912</v>
      </c>
    </row>
    <row r="117" spans="1:23" ht="30" customHeight="1" x14ac:dyDescent="0.25">
      <c r="A117" s="88" t="s">
        <v>962</v>
      </c>
      <c r="B117">
        <v>30598586</v>
      </c>
      <c r="C117" t="s">
        <v>540</v>
      </c>
      <c r="D117" t="s">
        <v>541</v>
      </c>
      <c r="E117" s="30" t="s">
        <v>963</v>
      </c>
      <c r="F117" t="s">
        <v>549</v>
      </c>
      <c r="G117" t="s">
        <v>550</v>
      </c>
      <c r="H117">
        <v>17300924</v>
      </c>
      <c r="I117" t="s">
        <v>1063</v>
      </c>
      <c r="J117" t="s">
        <v>1064</v>
      </c>
      <c r="K117" t="s">
        <v>549</v>
      </c>
      <c r="L117" t="s">
        <v>1063</v>
      </c>
      <c r="M117" t="s">
        <v>1065</v>
      </c>
      <c r="N117" t="s">
        <v>1066</v>
      </c>
      <c r="O117" s="87">
        <f t="shared" si="5"/>
        <v>38.68</v>
      </c>
      <c r="P117" t="s">
        <v>555</v>
      </c>
      <c r="Q117" s="86">
        <v>386800</v>
      </c>
      <c r="R117" s="86">
        <v>8820000</v>
      </c>
      <c r="S117" s="86">
        <f t="shared" si="6"/>
        <v>8.82</v>
      </c>
      <c r="T117">
        <v>11896</v>
      </c>
      <c r="U117" t="s">
        <v>714</v>
      </c>
      <c r="W117" t="s">
        <v>7873</v>
      </c>
    </row>
    <row r="118" spans="1:23" ht="30" customHeight="1" x14ac:dyDescent="0.25">
      <c r="A118" s="88" t="s">
        <v>962</v>
      </c>
      <c r="B118">
        <v>30598586</v>
      </c>
      <c r="C118" t="s">
        <v>540</v>
      </c>
      <c r="D118" t="s">
        <v>541</v>
      </c>
      <c r="E118" s="30" t="s">
        <v>963</v>
      </c>
      <c r="F118" t="s">
        <v>549</v>
      </c>
      <c r="G118" t="s">
        <v>550</v>
      </c>
      <c r="H118">
        <v>17300924</v>
      </c>
      <c r="I118" t="s">
        <v>1067</v>
      </c>
      <c r="J118" t="s">
        <v>1068</v>
      </c>
      <c r="K118" t="s">
        <v>549</v>
      </c>
      <c r="L118" t="s">
        <v>1067</v>
      </c>
      <c r="M118" t="s">
        <v>1069</v>
      </c>
      <c r="N118" t="s">
        <v>1070</v>
      </c>
      <c r="O118" s="87">
        <f t="shared" si="5"/>
        <v>48.36</v>
      </c>
      <c r="P118" t="s">
        <v>555</v>
      </c>
      <c r="Q118" s="86">
        <v>483600</v>
      </c>
      <c r="R118" s="86">
        <v>11020000</v>
      </c>
      <c r="S118" s="86">
        <f t="shared" si="6"/>
        <v>11.02</v>
      </c>
      <c r="T118">
        <v>11894</v>
      </c>
      <c r="U118" t="s">
        <v>723</v>
      </c>
      <c r="W118" t="s">
        <v>7874</v>
      </c>
    </row>
    <row r="119" spans="1:23" ht="30" customHeight="1" x14ac:dyDescent="0.25">
      <c r="A119" s="88" t="s">
        <v>962</v>
      </c>
      <c r="B119">
        <v>30598586</v>
      </c>
      <c r="C119" t="s">
        <v>540</v>
      </c>
      <c r="D119" t="s">
        <v>541</v>
      </c>
      <c r="E119" s="30" t="s">
        <v>963</v>
      </c>
      <c r="F119" t="s">
        <v>549</v>
      </c>
      <c r="G119" t="s">
        <v>550</v>
      </c>
      <c r="H119">
        <v>17300924</v>
      </c>
      <c r="I119" t="s">
        <v>1071</v>
      </c>
      <c r="J119" t="s">
        <v>1072</v>
      </c>
      <c r="K119" t="s">
        <v>549</v>
      </c>
      <c r="L119" t="s">
        <v>1071</v>
      </c>
      <c r="M119" t="s">
        <v>1073</v>
      </c>
      <c r="N119" t="s">
        <v>1074</v>
      </c>
      <c r="O119" s="87">
        <f t="shared" si="5"/>
        <v>290.32</v>
      </c>
      <c r="P119" t="s">
        <v>555</v>
      </c>
      <c r="Q119" s="86">
        <v>2903200</v>
      </c>
      <c r="R119" s="86">
        <v>66180000</v>
      </c>
      <c r="S119" s="86">
        <f t="shared" si="6"/>
        <v>66.180000000000007</v>
      </c>
      <c r="T119">
        <v>11903</v>
      </c>
      <c r="U119" t="s">
        <v>747</v>
      </c>
      <c r="W119" t="s">
        <v>7877</v>
      </c>
    </row>
    <row r="120" spans="1:23" ht="30" customHeight="1" x14ac:dyDescent="0.25">
      <c r="A120" s="88" t="s">
        <v>962</v>
      </c>
      <c r="B120">
        <v>30598586</v>
      </c>
      <c r="C120" t="s">
        <v>540</v>
      </c>
      <c r="D120" t="s">
        <v>541</v>
      </c>
      <c r="E120" s="30" t="s">
        <v>963</v>
      </c>
      <c r="F120" t="s">
        <v>549</v>
      </c>
      <c r="G120" t="s">
        <v>550</v>
      </c>
      <c r="H120">
        <v>17300924</v>
      </c>
      <c r="I120" t="s">
        <v>1075</v>
      </c>
      <c r="J120" t="s">
        <v>1076</v>
      </c>
      <c r="K120" t="s">
        <v>549</v>
      </c>
      <c r="L120" t="s">
        <v>1075</v>
      </c>
      <c r="M120" t="s">
        <v>1077</v>
      </c>
      <c r="N120" t="s">
        <v>1078</v>
      </c>
      <c r="O120" s="87">
        <f t="shared" si="5"/>
        <v>12.88</v>
      </c>
      <c r="P120" t="s">
        <v>555</v>
      </c>
      <c r="Q120" s="86">
        <v>128800</v>
      </c>
      <c r="R120" s="86">
        <v>2940000</v>
      </c>
      <c r="S120" s="86">
        <f t="shared" si="6"/>
        <v>2.94</v>
      </c>
      <c r="T120">
        <v>11801</v>
      </c>
      <c r="U120" t="s">
        <v>737</v>
      </c>
      <c r="W120" t="s">
        <v>7876</v>
      </c>
    </row>
    <row r="121" spans="1:23" ht="30" customHeight="1" x14ac:dyDescent="0.25">
      <c r="A121" s="88" t="s">
        <v>962</v>
      </c>
      <c r="B121">
        <v>30598586</v>
      </c>
      <c r="C121" t="s">
        <v>540</v>
      </c>
      <c r="D121" t="s">
        <v>541</v>
      </c>
      <c r="E121" s="30" t="s">
        <v>963</v>
      </c>
      <c r="F121" t="s">
        <v>549</v>
      </c>
      <c r="G121" t="s">
        <v>550</v>
      </c>
      <c r="H121">
        <v>17300924</v>
      </c>
      <c r="I121" t="s">
        <v>1079</v>
      </c>
      <c r="J121" t="s">
        <v>1080</v>
      </c>
      <c r="K121" t="s">
        <v>549</v>
      </c>
      <c r="L121" t="s">
        <v>1079</v>
      </c>
      <c r="M121" t="s">
        <v>1081</v>
      </c>
      <c r="N121" t="s">
        <v>1082</v>
      </c>
      <c r="O121" s="87">
        <f t="shared" si="5"/>
        <v>32.24</v>
      </c>
      <c r="P121" t="s">
        <v>555</v>
      </c>
      <c r="Q121" s="86">
        <v>322400</v>
      </c>
      <c r="R121" s="86">
        <v>7350000</v>
      </c>
      <c r="S121" s="86">
        <f t="shared" si="6"/>
        <v>7.35</v>
      </c>
      <c r="T121">
        <v>11801</v>
      </c>
      <c r="U121" t="s">
        <v>737</v>
      </c>
      <c r="W121" t="s">
        <v>7876</v>
      </c>
    </row>
    <row r="122" spans="1:23" ht="30" customHeight="1" x14ac:dyDescent="0.25">
      <c r="A122" s="88" t="s">
        <v>962</v>
      </c>
      <c r="B122">
        <v>30598586</v>
      </c>
      <c r="C122" t="s">
        <v>540</v>
      </c>
      <c r="D122" t="s">
        <v>541</v>
      </c>
      <c r="E122" s="30" t="s">
        <v>963</v>
      </c>
      <c r="F122" t="s">
        <v>549</v>
      </c>
      <c r="G122" t="s">
        <v>550</v>
      </c>
      <c r="H122">
        <v>17300924</v>
      </c>
      <c r="I122" t="s">
        <v>1083</v>
      </c>
      <c r="J122" t="s">
        <v>1084</v>
      </c>
      <c r="K122" t="s">
        <v>549</v>
      </c>
      <c r="L122" t="s">
        <v>1083</v>
      </c>
      <c r="M122" t="s">
        <v>1085</v>
      </c>
      <c r="N122" t="s">
        <v>1086</v>
      </c>
      <c r="O122" s="87">
        <f t="shared" si="5"/>
        <v>218.78</v>
      </c>
      <c r="P122" t="s">
        <v>555</v>
      </c>
      <c r="Q122" s="86">
        <v>2187800</v>
      </c>
      <c r="R122" s="86">
        <v>49870000</v>
      </c>
      <c r="S122" s="86">
        <f t="shared" si="6"/>
        <v>49.87</v>
      </c>
      <c r="T122">
        <v>11873</v>
      </c>
      <c r="U122" t="s">
        <v>1087</v>
      </c>
      <c r="W122" t="s">
        <v>7913</v>
      </c>
    </row>
    <row r="123" spans="1:23" ht="30" customHeight="1" x14ac:dyDescent="0.25">
      <c r="A123" s="88" t="s">
        <v>962</v>
      </c>
      <c r="B123">
        <v>30598586</v>
      </c>
      <c r="C123" t="s">
        <v>540</v>
      </c>
      <c r="D123" t="s">
        <v>541</v>
      </c>
      <c r="E123" s="30" t="s">
        <v>963</v>
      </c>
      <c r="F123" t="s">
        <v>549</v>
      </c>
      <c r="G123" t="s">
        <v>550</v>
      </c>
      <c r="H123">
        <v>17300924</v>
      </c>
      <c r="I123" t="s">
        <v>1088</v>
      </c>
      <c r="J123" t="s">
        <v>1089</v>
      </c>
      <c r="K123" t="s">
        <v>549</v>
      </c>
      <c r="L123" t="s">
        <v>1088</v>
      </c>
      <c r="M123" t="s">
        <v>1090</v>
      </c>
      <c r="N123" t="s">
        <v>1091</v>
      </c>
      <c r="O123" s="87">
        <f t="shared" si="5"/>
        <v>19.350000000000001</v>
      </c>
      <c r="P123" t="s">
        <v>555</v>
      </c>
      <c r="Q123" s="86">
        <v>193500</v>
      </c>
      <c r="R123" s="86">
        <v>4410000</v>
      </c>
      <c r="S123" s="86">
        <f t="shared" si="6"/>
        <v>4.41</v>
      </c>
      <c r="T123">
        <v>11793</v>
      </c>
      <c r="U123" t="s">
        <v>669</v>
      </c>
      <c r="W123" t="s">
        <v>7864</v>
      </c>
    </row>
    <row r="124" spans="1:23" ht="30" customHeight="1" x14ac:dyDescent="0.25">
      <c r="A124" s="88" t="s">
        <v>962</v>
      </c>
      <c r="B124">
        <v>30598586</v>
      </c>
      <c r="C124" t="s">
        <v>540</v>
      </c>
      <c r="D124" t="s">
        <v>541</v>
      </c>
      <c r="E124" s="30" t="s">
        <v>963</v>
      </c>
      <c r="F124" t="s">
        <v>549</v>
      </c>
      <c r="G124" t="s">
        <v>550</v>
      </c>
      <c r="H124">
        <v>17300924</v>
      </c>
      <c r="I124" t="s">
        <v>1092</v>
      </c>
      <c r="J124" t="s">
        <v>1093</v>
      </c>
      <c r="K124" t="s">
        <v>549</v>
      </c>
      <c r="L124" t="s">
        <v>1092</v>
      </c>
      <c r="M124" t="s">
        <v>1094</v>
      </c>
      <c r="N124" t="s">
        <v>1095</v>
      </c>
      <c r="O124" s="87">
        <f t="shared" ref="O124:O129" si="7">Q124/10000</f>
        <v>320</v>
      </c>
      <c r="P124" t="s">
        <v>555</v>
      </c>
      <c r="Q124" s="86">
        <v>3200000</v>
      </c>
      <c r="R124" s="86">
        <v>72960000</v>
      </c>
      <c r="S124" s="86">
        <f t="shared" si="6"/>
        <v>72.959999999999994</v>
      </c>
      <c r="T124">
        <v>11382</v>
      </c>
      <c r="U124" t="s">
        <v>828</v>
      </c>
      <c r="W124" t="s">
        <v>7884</v>
      </c>
    </row>
    <row r="125" spans="1:23" ht="30" customHeight="1" x14ac:dyDescent="0.25">
      <c r="A125" s="88" t="s">
        <v>962</v>
      </c>
      <c r="B125">
        <v>30598586</v>
      </c>
      <c r="C125" t="s">
        <v>540</v>
      </c>
      <c r="D125" t="s">
        <v>541</v>
      </c>
      <c r="E125" s="30" t="s">
        <v>963</v>
      </c>
      <c r="F125" t="s">
        <v>549</v>
      </c>
      <c r="G125" t="s">
        <v>550</v>
      </c>
      <c r="H125">
        <v>17300924</v>
      </c>
      <c r="I125" t="s">
        <v>1096</v>
      </c>
      <c r="J125" t="s">
        <v>1097</v>
      </c>
      <c r="K125" t="s">
        <v>549</v>
      </c>
      <c r="L125" t="s">
        <v>1096</v>
      </c>
      <c r="M125" t="s">
        <v>1098</v>
      </c>
      <c r="N125" t="s">
        <v>1099</v>
      </c>
      <c r="O125" s="87">
        <f t="shared" si="7"/>
        <v>48</v>
      </c>
      <c r="P125" t="s">
        <v>555</v>
      </c>
      <c r="Q125" s="86">
        <v>480000</v>
      </c>
      <c r="R125" s="86">
        <v>10940000</v>
      </c>
      <c r="S125" s="86">
        <f t="shared" si="6"/>
        <v>10.94</v>
      </c>
      <c r="T125">
        <v>11799</v>
      </c>
      <c r="U125" t="s">
        <v>728</v>
      </c>
      <c r="W125" t="s">
        <v>7875</v>
      </c>
    </row>
    <row r="126" spans="1:23" ht="30" customHeight="1" x14ac:dyDescent="0.25">
      <c r="A126" s="88" t="s">
        <v>962</v>
      </c>
      <c r="B126">
        <v>30598586</v>
      </c>
      <c r="C126" t="s">
        <v>540</v>
      </c>
      <c r="D126" t="s">
        <v>541</v>
      </c>
      <c r="E126" s="30" t="s">
        <v>963</v>
      </c>
      <c r="F126" t="s">
        <v>549</v>
      </c>
      <c r="G126" t="s">
        <v>550</v>
      </c>
      <c r="H126">
        <v>17300924</v>
      </c>
      <c r="I126" t="s">
        <v>1100</v>
      </c>
      <c r="J126" t="s">
        <v>1101</v>
      </c>
      <c r="K126" t="s">
        <v>549</v>
      </c>
      <c r="L126" t="s">
        <v>1100</v>
      </c>
      <c r="M126" t="s">
        <v>1102</v>
      </c>
      <c r="N126" t="s">
        <v>1103</v>
      </c>
      <c r="O126" s="87">
        <f t="shared" si="7"/>
        <v>193.5</v>
      </c>
      <c r="P126" t="s">
        <v>555</v>
      </c>
      <c r="Q126" s="86">
        <v>1935000</v>
      </c>
      <c r="R126" s="86">
        <v>44110000</v>
      </c>
      <c r="S126" s="86">
        <f t="shared" si="6"/>
        <v>44.11</v>
      </c>
      <c r="T126">
        <v>11889</v>
      </c>
      <c r="U126" t="s">
        <v>780</v>
      </c>
      <c r="W126" t="s">
        <v>7881</v>
      </c>
    </row>
    <row r="127" spans="1:23" ht="30" customHeight="1" x14ac:dyDescent="0.25">
      <c r="A127" s="88" t="s">
        <v>962</v>
      </c>
      <c r="B127">
        <v>30598586</v>
      </c>
      <c r="C127" t="s">
        <v>540</v>
      </c>
      <c r="D127" t="s">
        <v>541</v>
      </c>
      <c r="E127" s="30" t="s">
        <v>963</v>
      </c>
      <c r="F127" t="s">
        <v>549</v>
      </c>
      <c r="G127" t="s">
        <v>550</v>
      </c>
      <c r="H127">
        <v>17300924</v>
      </c>
      <c r="I127" t="s">
        <v>1104</v>
      </c>
      <c r="J127" t="s">
        <v>1105</v>
      </c>
      <c r="K127" t="s">
        <v>549</v>
      </c>
      <c r="L127" t="s">
        <v>1104</v>
      </c>
      <c r="M127" t="s">
        <v>1106</v>
      </c>
      <c r="N127" t="s">
        <v>1107</v>
      </c>
      <c r="O127" s="87">
        <f t="shared" si="7"/>
        <v>193.5</v>
      </c>
      <c r="P127" t="s">
        <v>555</v>
      </c>
      <c r="Q127" s="86">
        <v>1935000</v>
      </c>
      <c r="R127" s="86">
        <v>44110000</v>
      </c>
      <c r="S127" s="86">
        <f t="shared" si="6"/>
        <v>44.11</v>
      </c>
      <c r="T127">
        <v>11889</v>
      </c>
      <c r="U127" t="s">
        <v>780</v>
      </c>
      <c r="W127" t="s">
        <v>7881</v>
      </c>
    </row>
    <row r="128" spans="1:23" ht="30" customHeight="1" x14ac:dyDescent="0.25">
      <c r="A128" s="88" t="s">
        <v>962</v>
      </c>
      <c r="B128">
        <v>30598586</v>
      </c>
      <c r="C128" t="s">
        <v>540</v>
      </c>
      <c r="D128" t="s">
        <v>541</v>
      </c>
      <c r="E128" s="30" t="s">
        <v>963</v>
      </c>
      <c r="F128" t="s">
        <v>549</v>
      </c>
      <c r="G128" t="s">
        <v>550</v>
      </c>
      <c r="H128">
        <v>17300924</v>
      </c>
      <c r="I128" t="s">
        <v>1108</v>
      </c>
      <c r="J128" t="s">
        <v>1109</v>
      </c>
      <c r="K128" t="s">
        <v>549</v>
      </c>
      <c r="L128" t="s">
        <v>1108</v>
      </c>
      <c r="M128" t="s">
        <v>1110</v>
      </c>
      <c r="N128" t="s">
        <v>1111</v>
      </c>
      <c r="O128" s="87">
        <f t="shared" si="7"/>
        <v>48.3</v>
      </c>
      <c r="P128" t="s">
        <v>555</v>
      </c>
      <c r="Q128" s="86">
        <v>483000</v>
      </c>
      <c r="R128" s="86">
        <v>11010000</v>
      </c>
      <c r="S128" s="86">
        <f t="shared" si="6"/>
        <v>11.01</v>
      </c>
      <c r="T128">
        <v>11365</v>
      </c>
      <c r="U128" t="s">
        <v>649</v>
      </c>
      <c r="W128" t="s">
        <v>7860</v>
      </c>
    </row>
    <row r="129" spans="1:24" ht="30" customHeight="1" x14ac:dyDescent="0.25">
      <c r="A129" s="88" t="s">
        <v>962</v>
      </c>
      <c r="B129">
        <v>30598586</v>
      </c>
      <c r="C129" t="s">
        <v>540</v>
      </c>
      <c r="D129" t="s">
        <v>541</v>
      </c>
      <c r="E129" s="30" t="s">
        <v>963</v>
      </c>
      <c r="F129" t="s">
        <v>549</v>
      </c>
      <c r="G129" t="s">
        <v>550</v>
      </c>
      <c r="H129">
        <v>17300924</v>
      </c>
      <c r="I129" t="s">
        <v>1112</v>
      </c>
      <c r="J129" t="s">
        <v>1113</v>
      </c>
      <c r="K129" t="s">
        <v>549</v>
      </c>
      <c r="L129" t="s">
        <v>1112</v>
      </c>
      <c r="M129" t="s">
        <v>1114</v>
      </c>
      <c r="N129" t="s">
        <v>1115</v>
      </c>
      <c r="O129" s="87">
        <f t="shared" si="7"/>
        <v>1161</v>
      </c>
      <c r="P129" t="s">
        <v>555</v>
      </c>
      <c r="Q129" s="86">
        <v>11610000</v>
      </c>
      <c r="R129" s="86">
        <v>264660000</v>
      </c>
      <c r="S129" s="86">
        <f t="shared" si="6"/>
        <v>264.66000000000003</v>
      </c>
      <c r="T129">
        <v>11907</v>
      </c>
      <c r="U129" t="s">
        <v>757</v>
      </c>
      <c r="W129" t="s">
        <v>7879</v>
      </c>
    </row>
    <row r="130" spans="1:24" ht="15" hidden="1" customHeight="1" x14ac:dyDescent="0.25">
      <c r="A130" s="89" t="s">
        <v>2368</v>
      </c>
      <c r="O130" s="87"/>
      <c r="Q130" s="86"/>
      <c r="R130" s="86"/>
      <c r="S130" s="86"/>
    </row>
    <row r="131" spans="1:24" ht="15" customHeight="1" x14ac:dyDescent="0.25">
      <c r="A131" t="s">
        <v>546</v>
      </c>
      <c r="B131">
        <v>17184714</v>
      </c>
      <c r="C131" t="s">
        <v>540</v>
      </c>
      <c r="D131" t="s">
        <v>547</v>
      </c>
      <c r="E131" s="30" t="s">
        <v>548</v>
      </c>
      <c r="F131" t="s">
        <v>549</v>
      </c>
      <c r="G131" t="s">
        <v>550</v>
      </c>
      <c r="H131">
        <v>17300924</v>
      </c>
      <c r="I131" t="s">
        <v>4631</v>
      </c>
      <c r="J131" t="s">
        <v>4632</v>
      </c>
      <c r="K131" t="s">
        <v>549</v>
      </c>
      <c r="L131" t="s">
        <v>4631</v>
      </c>
      <c r="M131" t="s">
        <v>4633</v>
      </c>
      <c r="N131" t="s">
        <v>4634</v>
      </c>
      <c r="O131" s="87">
        <f t="shared" ref="O131:O162" si="8">Q131/10000</f>
        <v>400</v>
      </c>
      <c r="P131" t="s">
        <v>555</v>
      </c>
      <c r="Q131" s="86">
        <v>4000000</v>
      </c>
      <c r="R131" s="86">
        <v>88610000</v>
      </c>
      <c r="S131" s="86">
        <f t="shared" ref="S131:S162" si="9">R131/1000000</f>
        <v>88.61</v>
      </c>
      <c r="T131" s="86">
        <v>14657</v>
      </c>
      <c r="U131" t="s">
        <v>4635</v>
      </c>
      <c r="X131" t="s">
        <v>7914</v>
      </c>
    </row>
    <row r="132" spans="1:24" ht="15" customHeight="1" x14ac:dyDescent="0.25">
      <c r="A132" t="s">
        <v>546</v>
      </c>
      <c r="B132">
        <v>17184714</v>
      </c>
      <c r="C132" t="s">
        <v>540</v>
      </c>
      <c r="D132" t="s">
        <v>547</v>
      </c>
      <c r="E132" s="30" t="s">
        <v>548</v>
      </c>
      <c r="F132" t="s">
        <v>549</v>
      </c>
      <c r="G132" t="s">
        <v>550</v>
      </c>
      <c r="H132">
        <v>17300924</v>
      </c>
      <c r="I132" t="s">
        <v>4636</v>
      </c>
      <c r="J132" t="s">
        <v>4637</v>
      </c>
      <c r="K132" t="s">
        <v>549</v>
      </c>
      <c r="L132" t="s">
        <v>4636</v>
      </c>
      <c r="M132" t="s">
        <v>4638</v>
      </c>
      <c r="N132" t="s">
        <v>4634</v>
      </c>
      <c r="O132" s="87">
        <f t="shared" si="8"/>
        <v>1500</v>
      </c>
      <c r="P132" t="s">
        <v>555</v>
      </c>
      <c r="Q132" s="86">
        <v>15000000</v>
      </c>
      <c r="R132" s="86">
        <v>332270000</v>
      </c>
      <c r="S132" s="86">
        <f t="shared" si="9"/>
        <v>332.27</v>
      </c>
      <c r="T132" s="86">
        <v>14657</v>
      </c>
      <c r="U132" t="s">
        <v>4635</v>
      </c>
      <c r="X132" t="s">
        <v>7914</v>
      </c>
    </row>
    <row r="133" spans="1:24" ht="15" customHeight="1" x14ac:dyDescent="0.25">
      <c r="A133" t="s">
        <v>546</v>
      </c>
      <c r="B133">
        <v>17184714</v>
      </c>
      <c r="C133" t="s">
        <v>540</v>
      </c>
      <c r="D133" t="s">
        <v>547</v>
      </c>
      <c r="E133" s="30" t="s">
        <v>548</v>
      </c>
      <c r="F133" t="s">
        <v>549</v>
      </c>
      <c r="G133" t="s">
        <v>550</v>
      </c>
      <c r="H133">
        <v>17300924</v>
      </c>
      <c r="I133" t="s">
        <v>4639</v>
      </c>
      <c r="J133" t="s">
        <v>4640</v>
      </c>
      <c r="K133" t="s">
        <v>549</v>
      </c>
      <c r="L133" t="s">
        <v>4639</v>
      </c>
      <c r="M133" t="s">
        <v>4641</v>
      </c>
      <c r="N133" t="s">
        <v>4634</v>
      </c>
      <c r="O133" s="87">
        <f t="shared" si="8"/>
        <v>380</v>
      </c>
      <c r="P133" t="s">
        <v>555</v>
      </c>
      <c r="Q133" s="86">
        <v>3800000</v>
      </c>
      <c r="R133" s="86">
        <v>84180000</v>
      </c>
      <c r="S133" s="86">
        <f t="shared" si="9"/>
        <v>84.18</v>
      </c>
      <c r="T133" s="86">
        <v>14657</v>
      </c>
      <c r="U133" t="s">
        <v>4635</v>
      </c>
      <c r="X133" t="s">
        <v>7914</v>
      </c>
    </row>
    <row r="134" spans="1:24" ht="15" customHeight="1" x14ac:dyDescent="0.25">
      <c r="A134" t="s">
        <v>546</v>
      </c>
      <c r="B134">
        <v>17184714</v>
      </c>
      <c r="C134" t="s">
        <v>540</v>
      </c>
      <c r="D134" t="s">
        <v>547</v>
      </c>
      <c r="E134" s="30" t="s">
        <v>548</v>
      </c>
      <c r="F134" t="s">
        <v>549</v>
      </c>
      <c r="G134" t="s">
        <v>550</v>
      </c>
      <c r="H134">
        <v>17300924</v>
      </c>
      <c r="I134" t="s">
        <v>4642</v>
      </c>
      <c r="J134" t="s">
        <v>4643</v>
      </c>
      <c r="K134" t="s">
        <v>549</v>
      </c>
      <c r="L134" t="s">
        <v>4642</v>
      </c>
      <c r="M134" t="s">
        <v>4644</v>
      </c>
      <c r="N134" t="s">
        <v>4634</v>
      </c>
      <c r="O134" s="87">
        <f t="shared" si="8"/>
        <v>2700</v>
      </c>
      <c r="P134" t="s">
        <v>555</v>
      </c>
      <c r="Q134" s="86">
        <v>27000000</v>
      </c>
      <c r="R134" s="86">
        <v>598090000</v>
      </c>
      <c r="S134" s="86">
        <f t="shared" si="9"/>
        <v>598.09</v>
      </c>
      <c r="T134" s="86">
        <v>14657</v>
      </c>
      <c r="U134" t="s">
        <v>4635</v>
      </c>
      <c r="X134" t="s">
        <v>7914</v>
      </c>
    </row>
    <row r="135" spans="1:24" ht="15" customHeight="1" x14ac:dyDescent="0.25">
      <c r="A135" t="s">
        <v>546</v>
      </c>
      <c r="B135">
        <v>17184714</v>
      </c>
      <c r="C135" t="s">
        <v>540</v>
      </c>
      <c r="D135" t="s">
        <v>547</v>
      </c>
      <c r="E135" s="30" t="s">
        <v>548</v>
      </c>
      <c r="F135" t="s">
        <v>549</v>
      </c>
      <c r="G135" t="s">
        <v>550</v>
      </c>
      <c r="H135">
        <v>17300924</v>
      </c>
      <c r="I135" t="s">
        <v>4645</v>
      </c>
      <c r="J135" t="s">
        <v>4646</v>
      </c>
      <c r="K135" t="s">
        <v>549</v>
      </c>
      <c r="L135" t="s">
        <v>4645</v>
      </c>
      <c r="M135" t="s">
        <v>4647</v>
      </c>
      <c r="N135" t="s">
        <v>4634</v>
      </c>
      <c r="O135" s="87">
        <f t="shared" si="8"/>
        <v>440</v>
      </c>
      <c r="P135" t="s">
        <v>555</v>
      </c>
      <c r="Q135" s="86">
        <v>4400000</v>
      </c>
      <c r="R135" s="86">
        <v>97470000</v>
      </c>
      <c r="S135" s="86">
        <f t="shared" si="9"/>
        <v>97.47</v>
      </c>
      <c r="T135" s="86">
        <v>14657</v>
      </c>
      <c r="U135" t="s">
        <v>4635</v>
      </c>
      <c r="X135" t="s">
        <v>7914</v>
      </c>
    </row>
    <row r="136" spans="1:24" ht="15" customHeight="1" x14ac:dyDescent="0.25">
      <c r="A136" t="s">
        <v>546</v>
      </c>
      <c r="B136">
        <v>17184714</v>
      </c>
      <c r="C136" t="s">
        <v>540</v>
      </c>
      <c r="D136" t="s">
        <v>547</v>
      </c>
      <c r="E136" s="30" t="s">
        <v>548</v>
      </c>
      <c r="F136" t="s">
        <v>549</v>
      </c>
      <c r="G136" t="s">
        <v>550</v>
      </c>
      <c r="H136">
        <v>17300924</v>
      </c>
      <c r="I136" t="s">
        <v>4648</v>
      </c>
      <c r="J136" t="s">
        <v>4649</v>
      </c>
      <c r="K136" t="s">
        <v>549</v>
      </c>
      <c r="L136" t="s">
        <v>4648</v>
      </c>
      <c r="M136" t="s">
        <v>4650</v>
      </c>
      <c r="N136" t="s">
        <v>4634</v>
      </c>
      <c r="O136" s="87">
        <f t="shared" si="8"/>
        <v>1620</v>
      </c>
      <c r="P136" t="s">
        <v>555</v>
      </c>
      <c r="Q136" s="86">
        <v>16200000</v>
      </c>
      <c r="R136" s="86">
        <v>358850000</v>
      </c>
      <c r="S136" s="86">
        <f t="shared" si="9"/>
        <v>358.85</v>
      </c>
      <c r="T136" s="86">
        <v>14657</v>
      </c>
      <c r="U136" t="s">
        <v>4635</v>
      </c>
      <c r="X136" t="s">
        <v>7914</v>
      </c>
    </row>
    <row r="137" spans="1:24" ht="15" customHeight="1" x14ac:dyDescent="0.25">
      <c r="A137" t="s">
        <v>546</v>
      </c>
      <c r="B137">
        <v>17184714</v>
      </c>
      <c r="C137" t="s">
        <v>540</v>
      </c>
      <c r="D137" t="s">
        <v>547</v>
      </c>
      <c r="E137" s="30" t="s">
        <v>548</v>
      </c>
      <c r="F137" t="s">
        <v>549</v>
      </c>
      <c r="G137" t="s">
        <v>550</v>
      </c>
      <c r="H137">
        <v>17300924</v>
      </c>
      <c r="I137" t="s">
        <v>4651</v>
      </c>
      <c r="J137" t="s">
        <v>4652</v>
      </c>
      <c r="K137" t="s">
        <v>549</v>
      </c>
      <c r="L137" t="s">
        <v>4651</v>
      </c>
      <c r="M137" t="s">
        <v>4653</v>
      </c>
      <c r="N137" t="s">
        <v>4634</v>
      </c>
      <c r="O137" s="87">
        <f t="shared" si="8"/>
        <v>1740</v>
      </c>
      <c r="P137" t="s">
        <v>555</v>
      </c>
      <c r="Q137" s="86">
        <v>17400000</v>
      </c>
      <c r="R137" s="86">
        <v>385430000</v>
      </c>
      <c r="S137" s="86">
        <f t="shared" si="9"/>
        <v>385.43</v>
      </c>
      <c r="T137" s="86">
        <v>14657</v>
      </c>
      <c r="U137" t="s">
        <v>4635</v>
      </c>
      <c r="X137" t="s">
        <v>7914</v>
      </c>
    </row>
    <row r="138" spans="1:24" ht="15" customHeight="1" x14ac:dyDescent="0.25">
      <c r="A138" t="s">
        <v>546</v>
      </c>
      <c r="B138">
        <v>17184714</v>
      </c>
      <c r="C138" t="s">
        <v>540</v>
      </c>
      <c r="D138" t="s">
        <v>547</v>
      </c>
      <c r="E138" s="30" t="s">
        <v>548</v>
      </c>
      <c r="F138" t="s">
        <v>549</v>
      </c>
      <c r="G138" t="s">
        <v>550</v>
      </c>
      <c r="H138">
        <v>17300924</v>
      </c>
      <c r="I138" t="s">
        <v>4654</v>
      </c>
      <c r="J138" t="s">
        <v>4655</v>
      </c>
      <c r="K138" t="s">
        <v>549</v>
      </c>
      <c r="L138" t="s">
        <v>4654</v>
      </c>
      <c r="M138" t="s">
        <v>4656</v>
      </c>
      <c r="N138" t="s">
        <v>4634</v>
      </c>
      <c r="O138" s="87">
        <f t="shared" si="8"/>
        <v>810</v>
      </c>
      <c r="P138" t="s">
        <v>555</v>
      </c>
      <c r="Q138" s="86">
        <v>8100000</v>
      </c>
      <c r="R138" s="86">
        <v>179430000</v>
      </c>
      <c r="S138" s="86">
        <f t="shared" si="9"/>
        <v>179.43</v>
      </c>
      <c r="T138" s="86">
        <v>14657</v>
      </c>
      <c r="U138" t="s">
        <v>4635</v>
      </c>
      <c r="X138" t="s">
        <v>7914</v>
      </c>
    </row>
    <row r="139" spans="1:24" ht="15" customHeight="1" x14ac:dyDescent="0.25">
      <c r="A139" t="s">
        <v>546</v>
      </c>
      <c r="B139">
        <v>17184714</v>
      </c>
      <c r="C139" t="s">
        <v>540</v>
      </c>
      <c r="D139" t="s">
        <v>547</v>
      </c>
      <c r="E139" s="30" t="s">
        <v>548</v>
      </c>
      <c r="F139" t="s">
        <v>549</v>
      </c>
      <c r="G139" t="s">
        <v>550</v>
      </c>
      <c r="H139">
        <v>17300924</v>
      </c>
      <c r="I139" t="s">
        <v>4657</v>
      </c>
      <c r="J139" t="s">
        <v>4658</v>
      </c>
      <c r="K139" t="s">
        <v>549</v>
      </c>
      <c r="L139" t="s">
        <v>4657</v>
      </c>
      <c r="M139" t="s">
        <v>4659</v>
      </c>
      <c r="N139" t="s">
        <v>4634</v>
      </c>
      <c r="O139" s="87">
        <f t="shared" si="8"/>
        <v>3200</v>
      </c>
      <c r="P139" t="s">
        <v>555</v>
      </c>
      <c r="Q139" s="86">
        <v>32000000</v>
      </c>
      <c r="R139" s="86">
        <v>708840000</v>
      </c>
      <c r="S139" s="86">
        <f t="shared" si="9"/>
        <v>708.84</v>
      </c>
      <c r="T139" s="86">
        <v>14657</v>
      </c>
      <c r="U139" t="s">
        <v>4635</v>
      </c>
      <c r="X139" t="s">
        <v>7914</v>
      </c>
    </row>
    <row r="140" spans="1:24" ht="15" customHeight="1" x14ac:dyDescent="0.25">
      <c r="A140" t="s">
        <v>546</v>
      </c>
      <c r="B140">
        <v>17184714</v>
      </c>
      <c r="C140" t="s">
        <v>540</v>
      </c>
      <c r="D140" t="s">
        <v>547</v>
      </c>
      <c r="E140" s="30" t="s">
        <v>548</v>
      </c>
      <c r="F140" t="s">
        <v>549</v>
      </c>
      <c r="G140" t="s">
        <v>550</v>
      </c>
      <c r="H140">
        <v>17300924</v>
      </c>
      <c r="I140" t="s">
        <v>4660</v>
      </c>
      <c r="J140" t="s">
        <v>4661</v>
      </c>
      <c r="K140" t="s">
        <v>549</v>
      </c>
      <c r="L140" t="s">
        <v>4660</v>
      </c>
      <c r="M140" t="s">
        <v>4662</v>
      </c>
      <c r="N140" t="s">
        <v>4634</v>
      </c>
      <c r="O140" s="87">
        <f t="shared" si="8"/>
        <v>160</v>
      </c>
      <c r="P140" t="s">
        <v>555</v>
      </c>
      <c r="Q140" s="86">
        <v>1600000</v>
      </c>
      <c r="R140" s="86">
        <v>35440000</v>
      </c>
      <c r="S140" s="86">
        <f t="shared" si="9"/>
        <v>35.44</v>
      </c>
      <c r="T140" s="86">
        <v>14657</v>
      </c>
      <c r="U140" t="s">
        <v>4635</v>
      </c>
      <c r="X140" t="s">
        <v>7914</v>
      </c>
    </row>
    <row r="141" spans="1:24" ht="15" customHeight="1" x14ac:dyDescent="0.25">
      <c r="A141" t="s">
        <v>546</v>
      </c>
      <c r="B141">
        <v>17184714</v>
      </c>
      <c r="C141" t="s">
        <v>540</v>
      </c>
      <c r="D141" t="s">
        <v>547</v>
      </c>
      <c r="E141" s="30" t="s">
        <v>548</v>
      </c>
      <c r="F141" t="s">
        <v>549</v>
      </c>
      <c r="G141" t="s">
        <v>550</v>
      </c>
      <c r="H141">
        <v>17300924</v>
      </c>
      <c r="I141" t="s">
        <v>4663</v>
      </c>
      <c r="J141" t="s">
        <v>4664</v>
      </c>
      <c r="K141" t="s">
        <v>549</v>
      </c>
      <c r="L141" t="s">
        <v>4663</v>
      </c>
      <c r="M141" t="s">
        <v>4665</v>
      </c>
      <c r="N141" t="s">
        <v>4634</v>
      </c>
      <c r="O141" s="87">
        <f t="shared" si="8"/>
        <v>9400</v>
      </c>
      <c r="P141" t="s">
        <v>555</v>
      </c>
      <c r="Q141" s="86">
        <v>94000000</v>
      </c>
      <c r="R141" s="86">
        <v>2082230000</v>
      </c>
      <c r="S141" s="111">
        <f t="shared" si="9"/>
        <v>2082.23</v>
      </c>
      <c r="T141" s="86">
        <v>14657</v>
      </c>
      <c r="U141" t="s">
        <v>4635</v>
      </c>
      <c r="V141" t="s">
        <v>7914</v>
      </c>
    </row>
    <row r="142" spans="1:24" ht="15" customHeight="1" x14ac:dyDescent="0.25">
      <c r="A142" t="s">
        <v>546</v>
      </c>
      <c r="B142">
        <v>17184714</v>
      </c>
      <c r="C142" t="s">
        <v>540</v>
      </c>
      <c r="D142" t="s">
        <v>547</v>
      </c>
      <c r="E142" s="30" t="s">
        <v>548</v>
      </c>
      <c r="F142" t="s">
        <v>549</v>
      </c>
      <c r="G142" t="s">
        <v>550</v>
      </c>
      <c r="H142">
        <v>17300924</v>
      </c>
      <c r="I142" t="s">
        <v>4666</v>
      </c>
      <c r="J142" t="s">
        <v>4667</v>
      </c>
      <c r="K142" t="s">
        <v>549</v>
      </c>
      <c r="L142" t="s">
        <v>4666</v>
      </c>
      <c r="M142" t="s">
        <v>4668</v>
      </c>
      <c r="N142" t="s">
        <v>4634</v>
      </c>
      <c r="O142" s="87">
        <f t="shared" si="8"/>
        <v>2850</v>
      </c>
      <c r="P142" t="s">
        <v>555</v>
      </c>
      <c r="Q142" s="86">
        <v>28500000</v>
      </c>
      <c r="R142" s="86">
        <v>631310000</v>
      </c>
      <c r="S142" s="86">
        <f t="shared" si="9"/>
        <v>631.30999999999995</v>
      </c>
      <c r="T142" s="86">
        <v>14657</v>
      </c>
      <c r="U142" t="s">
        <v>4635</v>
      </c>
      <c r="X142" t="s">
        <v>7914</v>
      </c>
    </row>
    <row r="143" spans="1:24" ht="15" customHeight="1" x14ac:dyDescent="0.25">
      <c r="A143" t="s">
        <v>546</v>
      </c>
      <c r="B143">
        <v>17184714</v>
      </c>
      <c r="C143" t="s">
        <v>540</v>
      </c>
      <c r="D143" t="s">
        <v>547</v>
      </c>
      <c r="E143" s="30" t="s">
        <v>548</v>
      </c>
      <c r="F143" t="s">
        <v>549</v>
      </c>
      <c r="G143" t="s">
        <v>550</v>
      </c>
      <c r="H143">
        <v>17300924</v>
      </c>
      <c r="I143" t="s">
        <v>4669</v>
      </c>
      <c r="J143" t="s">
        <v>4670</v>
      </c>
      <c r="K143" t="s">
        <v>549</v>
      </c>
      <c r="L143" t="s">
        <v>4669</v>
      </c>
      <c r="M143" t="s">
        <v>4671</v>
      </c>
      <c r="N143" t="s">
        <v>4634</v>
      </c>
      <c r="O143" s="87">
        <f t="shared" si="8"/>
        <v>1000</v>
      </c>
      <c r="P143" t="s">
        <v>555</v>
      </c>
      <c r="Q143" s="86">
        <v>10000000</v>
      </c>
      <c r="R143" s="86">
        <v>221510000</v>
      </c>
      <c r="S143" s="86">
        <f t="shared" si="9"/>
        <v>221.51</v>
      </c>
      <c r="T143" s="86">
        <v>14657</v>
      </c>
      <c r="U143" t="s">
        <v>4635</v>
      </c>
      <c r="X143" t="s">
        <v>7914</v>
      </c>
    </row>
    <row r="144" spans="1:24" ht="15" customHeight="1" x14ac:dyDescent="0.25">
      <c r="A144" t="s">
        <v>546</v>
      </c>
      <c r="B144">
        <v>17184714</v>
      </c>
      <c r="C144" t="s">
        <v>540</v>
      </c>
      <c r="D144" t="s">
        <v>547</v>
      </c>
      <c r="E144" s="30" t="s">
        <v>548</v>
      </c>
      <c r="F144" t="s">
        <v>549</v>
      </c>
      <c r="G144" t="s">
        <v>550</v>
      </c>
      <c r="H144">
        <v>17300924</v>
      </c>
      <c r="I144" t="s">
        <v>4672</v>
      </c>
      <c r="J144" t="s">
        <v>4673</v>
      </c>
      <c r="K144" t="s">
        <v>549</v>
      </c>
      <c r="L144" t="s">
        <v>4672</v>
      </c>
      <c r="M144" t="s">
        <v>4674</v>
      </c>
      <c r="N144" t="s">
        <v>4634</v>
      </c>
      <c r="O144" s="87">
        <f t="shared" si="8"/>
        <v>3100</v>
      </c>
      <c r="P144" t="s">
        <v>555</v>
      </c>
      <c r="Q144" s="86">
        <v>31000000</v>
      </c>
      <c r="R144" s="86">
        <v>686690000</v>
      </c>
      <c r="S144" s="86">
        <f t="shared" si="9"/>
        <v>686.69</v>
      </c>
      <c r="T144" s="86">
        <v>14657</v>
      </c>
      <c r="U144" t="s">
        <v>4635</v>
      </c>
      <c r="X144" t="s">
        <v>7914</v>
      </c>
    </row>
    <row r="145" spans="1:24" ht="15" customHeight="1" x14ac:dyDescent="0.25">
      <c r="A145" t="s">
        <v>546</v>
      </c>
      <c r="B145">
        <v>17184714</v>
      </c>
      <c r="C145" t="s">
        <v>540</v>
      </c>
      <c r="D145" t="s">
        <v>547</v>
      </c>
      <c r="E145" s="30" t="s">
        <v>548</v>
      </c>
      <c r="F145" t="s">
        <v>549</v>
      </c>
      <c r="G145" t="s">
        <v>550</v>
      </c>
      <c r="H145">
        <v>17300924</v>
      </c>
      <c r="I145" t="s">
        <v>4675</v>
      </c>
      <c r="J145" t="s">
        <v>4676</v>
      </c>
      <c r="K145" t="s">
        <v>549</v>
      </c>
      <c r="L145" t="s">
        <v>4675</v>
      </c>
      <c r="M145" t="s">
        <v>4677</v>
      </c>
      <c r="N145" t="s">
        <v>4634</v>
      </c>
      <c r="O145" s="87">
        <f t="shared" si="8"/>
        <v>1000</v>
      </c>
      <c r="P145" t="s">
        <v>555</v>
      </c>
      <c r="Q145" s="86">
        <v>10000000</v>
      </c>
      <c r="R145" s="86">
        <v>221510000</v>
      </c>
      <c r="S145" s="86">
        <f t="shared" si="9"/>
        <v>221.51</v>
      </c>
      <c r="T145" s="86">
        <v>14657</v>
      </c>
      <c r="U145" t="s">
        <v>4635</v>
      </c>
      <c r="X145" t="s">
        <v>7914</v>
      </c>
    </row>
    <row r="146" spans="1:24" ht="15" customHeight="1" x14ac:dyDescent="0.25">
      <c r="A146" t="s">
        <v>546</v>
      </c>
      <c r="B146">
        <v>17184714</v>
      </c>
      <c r="C146" t="s">
        <v>540</v>
      </c>
      <c r="D146" t="s">
        <v>547</v>
      </c>
      <c r="E146" s="30" t="s">
        <v>548</v>
      </c>
      <c r="F146" t="s">
        <v>549</v>
      </c>
      <c r="G146" t="s">
        <v>550</v>
      </c>
      <c r="H146">
        <v>17300924</v>
      </c>
      <c r="I146" t="s">
        <v>4678</v>
      </c>
      <c r="J146" t="s">
        <v>4679</v>
      </c>
      <c r="K146" t="s">
        <v>549</v>
      </c>
      <c r="L146" t="s">
        <v>4678</v>
      </c>
      <c r="M146" t="s">
        <v>4680</v>
      </c>
      <c r="N146" t="s">
        <v>4634</v>
      </c>
      <c r="O146" s="87">
        <f t="shared" si="8"/>
        <v>5450</v>
      </c>
      <c r="P146" t="s">
        <v>555</v>
      </c>
      <c r="Q146" s="86">
        <v>54500000</v>
      </c>
      <c r="R146" s="86">
        <v>1207250000</v>
      </c>
      <c r="S146" s="37">
        <f t="shared" si="9"/>
        <v>1207.25</v>
      </c>
      <c r="T146" s="86">
        <v>14657</v>
      </c>
      <c r="U146" t="s">
        <v>4635</v>
      </c>
      <c r="V146" t="s">
        <v>7914</v>
      </c>
    </row>
    <row r="147" spans="1:24" ht="15" customHeight="1" x14ac:dyDescent="0.25">
      <c r="A147" t="s">
        <v>546</v>
      </c>
      <c r="B147">
        <v>17184714</v>
      </c>
      <c r="C147" t="s">
        <v>540</v>
      </c>
      <c r="D147" t="s">
        <v>547</v>
      </c>
      <c r="E147" s="30" t="s">
        <v>548</v>
      </c>
      <c r="F147" t="s">
        <v>549</v>
      </c>
      <c r="G147" t="s">
        <v>550</v>
      </c>
      <c r="H147">
        <v>17300924</v>
      </c>
      <c r="I147" t="s">
        <v>4681</v>
      </c>
      <c r="J147" t="s">
        <v>4682</v>
      </c>
      <c r="K147" t="s">
        <v>549</v>
      </c>
      <c r="L147" t="s">
        <v>4681</v>
      </c>
      <c r="M147" t="s">
        <v>4683</v>
      </c>
      <c r="N147" t="s">
        <v>4634</v>
      </c>
      <c r="O147" s="87">
        <f t="shared" si="8"/>
        <v>1560</v>
      </c>
      <c r="P147" t="s">
        <v>555</v>
      </c>
      <c r="Q147" s="86">
        <v>15600000</v>
      </c>
      <c r="R147" s="86">
        <v>345560000</v>
      </c>
      <c r="S147" s="86">
        <f t="shared" si="9"/>
        <v>345.56</v>
      </c>
      <c r="T147" s="86">
        <v>14657</v>
      </c>
      <c r="U147" t="s">
        <v>4635</v>
      </c>
      <c r="X147" t="s">
        <v>7914</v>
      </c>
    </row>
    <row r="148" spans="1:24" ht="15" customHeight="1" x14ac:dyDescent="0.25">
      <c r="A148" t="s">
        <v>546</v>
      </c>
      <c r="B148">
        <v>17184714</v>
      </c>
      <c r="C148" t="s">
        <v>540</v>
      </c>
      <c r="D148" t="s">
        <v>547</v>
      </c>
      <c r="E148" s="30" t="s">
        <v>548</v>
      </c>
      <c r="F148" t="s">
        <v>549</v>
      </c>
      <c r="G148" t="s">
        <v>550</v>
      </c>
      <c r="H148">
        <v>17300924</v>
      </c>
      <c r="I148" t="s">
        <v>4684</v>
      </c>
      <c r="J148" t="s">
        <v>4685</v>
      </c>
      <c r="K148" t="s">
        <v>549</v>
      </c>
      <c r="L148" t="s">
        <v>4684</v>
      </c>
      <c r="M148" t="s">
        <v>4686</v>
      </c>
      <c r="N148" t="s">
        <v>4634</v>
      </c>
      <c r="O148" s="87">
        <f t="shared" si="8"/>
        <v>520</v>
      </c>
      <c r="P148" t="s">
        <v>555</v>
      </c>
      <c r="Q148" s="86">
        <v>5200000</v>
      </c>
      <c r="R148" s="86">
        <v>115190000</v>
      </c>
      <c r="S148" s="86">
        <f t="shared" si="9"/>
        <v>115.19</v>
      </c>
      <c r="T148" s="86">
        <v>14657</v>
      </c>
      <c r="U148" t="s">
        <v>4635</v>
      </c>
      <c r="X148" t="s">
        <v>7914</v>
      </c>
    </row>
    <row r="149" spans="1:24" ht="15" customHeight="1" x14ac:dyDescent="0.25">
      <c r="A149" t="s">
        <v>546</v>
      </c>
      <c r="B149">
        <v>17184714</v>
      </c>
      <c r="C149" t="s">
        <v>540</v>
      </c>
      <c r="D149" t="s">
        <v>547</v>
      </c>
      <c r="E149" s="30" t="s">
        <v>548</v>
      </c>
      <c r="F149" t="s">
        <v>549</v>
      </c>
      <c r="G149" t="s">
        <v>550</v>
      </c>
      <c r="H149">
        <v>17300924</v>
      </c>
      <c r="I149" t="s">
        <v>4687</v>
      </c>
      <c r="J149" t="s">
        <v>4688</v>
      </c>
      <c r="K149" t="s">
        <v>549</v>
      </c>
      <c r="L149" t="s">
        <v>4687</v>
      </c>
      <c r="M149" t="s">
        <v>4689</v>
      </c>
      <c r="N149" t="s">
        <v>4634</v>
      </c>
      <c r="O149" s="87">
        <f t="shared" si="8"/>
        <v>1500</v>
      </c>
      <c r="P149" t="s">
        <v>555</v>
      </c>
      <c r="Q149" s="86">
        <v>15000000</v>
      </c>
      <c r="R149" s="86">
        <v>332270000</v>
      </c>
      <c r="S149" s="86">
        <f t="shared" si="9"/>
        <v>332.27</v>
      </c>
      <c r="T149" s="86">
        <v>14657</v>
      </c>
      <c r="U149" t="s">
        <v>4635</v>
      </c>
      <c r="X149" t="s">
        <v>7914</v>
      </c>
    </row>
    <row r="150" spans="1:24" ht="15" customHeight="1" x14ac:dyDescent="0.25">
      <c r="A150" t="s">
        <v>546</v>
      </c>
      <c r="B150">
        <v>17184714</v>
      </c>
      <c r="C150" t="s">
        <v>540</v>
      </c>
      <c r="D150" t="s">
        <v>547</v>
      </c>
      <c r="E150" s="30" t="s">
        <v>548</v>
      </c>
      <c r="F150" t="s">
        <v>549</v>
      </c>
      <c r="G150" t="s">
        <v>550</v>
      </c>
      <c r="H150">
        <v>17300924</v>
      </c>
      <c r="I150" t="s">
        <v>4690</v>
      </c>
      <c r="J150" t="s">
        <v>4691</v>
      </c>
      <c r="K150" t="s">
        <v>549</v>
      </c>
      <c r="L150" t="s">
        <v>4690</v>
      </c>
      <c r="M150" t="s">
        <v>4692</v>
      </c>
      <c r="N150" t="s">
        <v>4634</v>
      </c>
      <c r="O150" s="87">
        <f t="shared" si="8"/>
        <v>250</v>
      </c>
      <c r="P150" t="s">
        <v>555</v>
      </c>
      <c r="Q150" s="86">
        <v>2500000</v>
      </c>
      <c r="R150" s="86">
        <v>55380000</v>
      </c>
      <c r="S150" s="86">
        <f t="shared" si="9"/>
        <v>55.38</v>
      </c>
      <c r="T150" s="86">
        <v>14657</v>
      </c>
      <c r="U150" t="s">
        <v>4635</v>
      </c>
      <c r="X150" t="s">
        <v>7914</v>
      </c>
    </row>
    <row r="151" spans="1:24" ht="15" customHeight="1" x14ac:dyDescent="0.25">
      <c r="A151" t="s">
        <v>546</v>
      </c>
      <c r="B151">
        <v>17184714</v>
      </c>
      <c r="C151" t="s">
        <v>540</v>
      </c>
      <c r="D151" t="s">
        <v>547</v>
      </c>
      <c r="E151" s="30" t="s">
        <v>548</v>
      </c>
      <c r="F151" t="s">
        <v>549</v>
      </c>
      <c r="G151" t="s">
        <v>550</v>
      </c>
      <c r="H151">
        <v>17300924</v>
      </c>
      <c r="I151" t="s">
        <v>4693</v>
      </c>
      <c r="J151" t="s">
        <v>4694</v>
      </c>
      <c r="K151" t="s">
        <v>549</v>
      </c>
      <c r="L151" t="s">
        <v>4693</v>
      </c>
      <c r="M151" t="s">
        <v>4695</v>
      </c>
      <c r="N151" t="s">
        <v>4634</v>
      </c>
      <c r="O151" s="87">
        <f t="shared" si="8"/>
        <v>1400</v>
      </c>
      <c r="P151" t="s">
        <v>555</v>
      </c>
      <c r="Q151" s="86">
        <v>14000000</v>
      </c>
      <c r="R151" s="86">
        <v>310120000</v>
      </c>
      <c r="S151" s="86">
        <f t="shared" si="9"/>
        <v>310.12</v>
      </c>
      <c r="T151" s="86">
        <v>14657</v>
      </c>
      <c r="U151" t="s">
        <v>4635</v>
      </c>
      <c r="X151" t="s">
        <v>7914</v>
      </c>
    </row>
    <row r="152" spans="1:24" ht="15" customHeight="1" x14ac:dyDescent="0.25">
      <c r="A152" t="s">
        <v>546</v>
      </c>
      <c r="B152">
        <v>17184714</v>
      </c>
      <c r="C152" t="s">
        <v>540</v>
      </c>
      <c r="D152" t="s">
        <v>547</v>
      </c>
      <c r="E152" s="30" t="s">
        <v>548</v>
      </c>
      <c r="F152" t="s">
        <v>549</v>
      </c>
      <c r="G152" t="s">
        <v>550</v>
      </c>
      <c r="H152">
        <v>17300924</v>
      </c>
      <c r="I152" t="s">
        <v>4696</v>
      </c>
      <c r="J152" t="s">
        <v>4697</v>
      </c>
      <c r="K152" t="s">
        <v>549</v>
      </c>
      <c r="L152" t="s">
        <v>4696</v>
      </c>
      <c r="M152" t="s">
        <v>4698</v>
      </c>
      <c r="N152" t="s">
        <v>4634</v>
      </c>
      <c r="O152" s="87">
        <f t="shared" si="8"/>
        <v>420</v>
      </c>
      <c r="P152" t="s">
        <v>555</v>
      </c>
      <c r="Q152" s="86">
        <v>4200000</v>
      </c>
      <c r="R152" s="86">
        <v>93040000</v>
      </c>
      <c r="S152" s="86">
        <f t="shared" si="9"/>
        <v>93.04</v>
      </c>
      <c r="T152" s="86">
        <v>14657</v>
      </c>
      <c r="U152" t="s">
        <v>4635</v>
      </c>
      <c r="X152" t="s">
        <v>7914</v>
      </c>
    </row>
    <row r="153" spans="1:24" ht="15" customHeight="1" x14ac:dyDescent="0.25">
      <c r="A153" t="s">
        <v>546</v>
      </c>
      <c r="B153">
        <v>17184714</v>
      </c>
      <c r="C153" t="s">
        <v>540</v>
      </c>
      <c r="D153" t="s">
        <v>547</v>
      </c>
      <c r="E153" s="30" t="s">
        <v>548</v>
      </c>
      <c r="F153" t="s">
        <v>549</v>
      </c>
      <c r="G153" t="s">
        <v>550</v>
      </c>
      <c r="H153">
        <v>17300924</v>
      </c>
      <c r="I153" t="s">
        <v>4699</v>
      </c>
      <c r="J153" t="s">
        <v>4700</v>
      </c>
      <c r="K153" t="s">
        <v>549</v>
      </c>
      <c r="L153" t="s">
        <v>4699</v>
      </c>
      <c r="M153" t="s">
        <v>4701</v>
      </c>
      <c r="N153" t="s">
        <v>4634</v>
      </c>
      <c r="O153" s="87">
        <f t="shared" si="8"/>
        <v>6500</v>
      </c>
      <c r="P153" t="s">
        <v>555</v>
      </c>
      <c r="Q153" s="86">
        <v>65000000</v>
      </c>
      <c r="R153" s="86">
        <v>1439840000</v>
      </c>
      <c r="S153" s="37">
        <f t="shared" si="9"/>
        <v>1439.84</v>
      </c>
      <c r="T153" s="86">
        <v>14657</v>
      </c>
      <c r="U153" t="s">
        <v>4635</v>
      </c>
      <c r="V153" t="s">
        <v>7914</v>
      </c>
    </row>
    <row r="154" spans="1:24" ht="15" customHeight="1" x14ac:dyDescent="0.25">
      <c r="A154" t="s">
        <v>546</v>
      </c>
      <c r="B154">
        <v>17184714</v>
      </c>
      <c r="C154" t="s">
        <v>540</v>
      </c>
      <c r="D154" t="s">
        <v>547</v>
      </c>
      <c r="E154" s="30" t="s">
        <v>548</v>
      </c>
      <c r="F154" t="s">
        <v>549</v>
      </c>
      <c r="G154" t="s">
        <v>550</v>
      </c>
      <c r="H154">
        <v>17300924</v>
      </c>
      <c r="I154" t="s">
        <v>4702</v>
      </c>
      <c r="J154" t="s">
        <v>4703</v>
      </c>
      <c r="K154" t="s">
        <v>549</v>
      </c>
      <c r="L154" t="s">
        <v>4702</v>
      </c>
      <c r="M154" t="s">
        <v>4704</v>
      </c>
      <c r="N154" t="s">
        <v>4634</v>
      </c>
      <c r="O154" s="87">
        <f t="shared" si="8"/>
        <v>1320</v>
      </c>
      <c r="P154" t="s">
        <v>555</v>
      </c>
      <c r="Q154" s="86">
        <v>13200000</v>
      </c>
      <c r="R154" s="86">
        <v>292400000</v>
      </c>
      <c r="S154" s="86">
        <f t="shared" si="9"/>
        <v>292.39999999999998</v>
      </c>
      <c r="T154" s="86">
        <v>14657</v>
      </c>
      <c r="U154" t="s">
        <v>4635</v>
      </c>
      <c r="X154" t="s">
        <v>7914</v>
      </c>
    </row>
    <row r="155" spans="1:24" ht="15" customHeight="1" x14ac:dyDescent="0.25">
      <c r="A155" t="s">
        <v>546</v>
      </c>
      <c r="B155">
        <v>17184714</v>
      </c>
      <c r="C155" t="s">
        <v>540</v>
      </c>
      <c r="D155" t="s">
        <v>547</v>
      </c>
      <c r="E155" s="30" t="s">
        <v>548</v>
      </c>
      <c r="F155" t="s">
        <v>549</v>
      </c>
      <c r="G155" t="s">
        <v>550</v>
      </c>
      <c r="H155">
        <v>17300924</v>
      </c>
      <c r="I155" t="s">
        <v>4705</v>
      </c>
      <c r="J155" t="s">
        <v>4706</v>
      </c>
      <c r="K155" t="s">
        <v>549</v>
      </c>
      <c r="L155" t="s">
        <v>4705</v>
      </c>
      <c r="M155" t="s">
        <v>4707</v>
      </c>
      <c r="N155" t="s">
        <v>4708</v>
      </c>
      <c r="O155" s="87">
        <f t="shared" si="8"/>
        <v>800</v>
      </c>
      <c r="P155" t="s">
        <v>555</v>
      </c>
      <c r="Q155" s="86">
        <v>8000000</v>
      </c>
      <c r="R155" s="86">
        <v>177210000</v>
      </c>
      <c r="S155" s="86">
        <f t="shared" si="9"/>
        <v>177.21</v>
      </c>
      <c r="T155" s="86">
        <v>14657</v>
      </c>
      <c r="U155" t="s">
        <v>4635</v>
      </c>
      <c r="X155" t="s">
        <v>7914</v>
      </c>
    </row>
    <row r="156" spans="1:24" ht="15" customHeight="1" x14ac:dyDescent="0.25">
      <c r="A156" t="s">
        <v>546</v>
      </c>
      <c r="B156">
        <v>17184714</v>
      </c>
      <c r="C156" t="s">
        <v>540</v>
      </c>
      <c r="D156" t="s">
        <v>547</v>
      </c>
      <c r="E156" s="30" t="s">
        <v>548</v>
      </c>
      <c r="F156" t="s">
        <v>549</v>
      </c>
      <c r="G156" t="s">
        <v>550</v>
      </c>
      <c r="H156">
        <v>17300924</v>
      </c>
      <c r="I156" t="s">
        <v>4709</v>
      </c>
      <c r="J156" t="s">
        <v>4710</v>
      </c>
      <c r="K156" t="s">
        <v>549</v>
      </c>
      <c r="L156" t="s">
        <v>4709</v>
      </c>
      <c r="M156" t="s">
        <v>4711</v>
      </c>
      <c r="N156" t="s">
        <v>4634</v>
      </c>
      <c r="O156" s="87">
        <f t="shared" si="8"/>
        <v>42840</v>
      </c>
      <c r="P156" t="s">
        <v>555</v>
      </c>
      <c r="Q156" s="86">
        <v>428400000</v>
      </c>
      <c r="R156" s="86">
        <v>9489630000</v>
      </c>
      <c r="S156" s="111">
        <f t="shared" si="9"/>
        <v>9489.6299999999992</v>
      </c>
      <c r="T156" s="86">
        <v>14657</v>
      </c>
      <c r="U156" t="s">
        <v>4635</v>
      </c>
      <c r="V156" t="s">
        <v>7914</v>
      </c>
    </row>
    <row r="157" spans="1:24" ht="15" customHeight="1" x14ac:dyDescent="0.25">
      <c r="A157" t="s">
        <v>546</v>
      </c>
      <c r="B157">
        <v>17184714</v>
      </c>
      <c r="C157" t="s">
        <v>540</v>
      </c>
      <c r="D157" t="s">
        <v>547</v>
      </c>
      <c r="E157" s="30" t="s">
        <v>548</v>
      </c>
      <c r="F157" t="s">
        <v>549</v>
      </c>
      <c r="G157" t="s">
        <v>550</v>
      </c>
      <c r="H157">
        <v>17300924</v>
      </c>
      <c r="I157" t="s">
        <v>4712</v>
      </c>
      <c r="J157" t="s">
        <v>4713</v>
      </c>
      <c r="K157" t="s">
        <v>549</v>
      </c>
      <c r="L157" t="s">
        <v>4712</v>
      </c>
      <c r="M157" t="s">
        <v>4714</v>
      </c>
      <c r="N157" t="s">
        <v>4634</v>
      </c>
      <c r="O157" s="87">
        <f t="shared" si="8"/>
        <v>19890</v>
      </c>
      <c r="P157" t="s">
        <v>555</v>
      </c>
      <c r="Q157" s="86">
        <v>198900000</v>
      </c>
      <c r="R157" s="86">
        <v>4405900000</v>
      </c>
      <c r="S157" s="111">
        <f t="shared" si="9"/>
        <v>4405.8999999999996</v>
      </c>
      <c r="T157" s="86">
        <v>14657</v>
      </c>
      <c r="U157" t="s">
        <v>4635</v>
      </c>
      <c r="V157" t="s">
        <v>7914</v>
      </c>
    </row>
    <row r="158" spans="1:24" ht="15" customHeight="1" x14ac:dyDescent="0.25">
      <c r="A158" t="s">
        <v>546</v>
      </c>
      <c r="B158">
        <v>17184714</v>
      </c>
      <c r="C158" t="s">
        <v>540</v>
      </c>
      <c r="D158" t="s">
        <v>547</v>
      </c>
      <c r="E158" s="30" t="s">
        <v>548</v>
      </c>
      <c r="F158" t="s">
        <v>549</v>
      </c>
      <c r="G158" t="s">
        <v>550</v>
      </c>
      <c r="H158">
        <v>17300924</v>
      </c>
      <c r="I158" t="s">
        <v>4715</v>
      </c>
      <c r="J158" t="s">
        <v>4716</v>
      </c>
      <c r="K158" t="s">
        <v>549</v>
      </c>
      <c r="L158" t="s">
        <v>4715</v>
      </c>
      <c r="M158" t="s">
        <v>4717</v>
      </c>
      <c r="N158" t="s">
        <v>4634</v>
      </c>
      <c r="O158" s="87">
        <f t="shared" si="8"/>
        <v>1300</v>
      </c>
      <c r="P158" t="s">
        <v>555</v>
      </c>
      <c r="Q158" s="86">
        <v>13000000</v>
      </c>
      <c r="R158" s="86">
        <v>287970000</v>
      </c>
      <c r="S158" s="86">
        <f t="shared" si="9"/>
        <v>287.97000000000003</v>
      </c>
      <c r="T158" s="86">
        <v>14657</v>
      </c>
      <c r="U158" t="s">
        <v>4635</v>
      </c>
      <c r="X158" t="s">
        <v>7914</v>
      </c>
    </row>
    <row r="159" spans="1:24" ht="15" customHeight="1" x14ac:dyDescent="0.25">
      <c r="A159" t="s">
        <v>862</v>
      </c>
      <c r="B159">
        <v>15327222</v>
      </c>
      <c r="C159" t="s">
        <v>540</v>
      </c>
      <c r="D159" t="s">
        <v>541</v>
      </c>
      <c r="E159" s="30" t="s">
        <v>863</v>
      </c>
      <c r="F159" t="s">
        <v>549</v>
      </c>
      <c r="G159" t="s">
        <v>550</v>
      </c>
      <c r="H159">
        <v>17300924</v>
      </c>
      <c r="I159" t="s">
        <v>4718</v>
      </c>
      <c r="J159" t="s">
        <v>4719</v>
      </c>
      <c r="K159" t="s">
        <v>549</v>
      </c>
      <c r="L159" t="s">
        <v>4718</v>
      </c>
      <c r="M159" t="s">
        <v>4720</v>
      </c>
      <c r="N159" t="s">
        <v>4721</v>
      </c>
      <c r="O159" s="87">
        <f t="shared" si="8"/>
        <v>475.2</v>
      </c>
      <c r="P159" t="s">
        <v>555</v>
      </c>
      <c r="Q159" s="86">
        <v>4752000</v>
      </c>
      <c r="R159" s="86">
        <v>105360000</v>
      </c>
      <c r="S159" s="86">
        <f t="shared" si="9"/>
        <v>105.36</v>
      </c>
      <c r="T159" s="86">
        <v>11727</v>
      </c>
      <c r="U159" t="s">
        <v>775</v>
      </c>
      <c r="W159" t="s">
        <v>4725</v>
      </c>
    </row>
    <row r="160" spans="1:24" ht="15" customHeight="1" x14ac:dyDescent="0.25">
      <c r="A160" t="s">
        <v>862</v>
      </c>
      <c r="B160">
        <v>15327222</v>
      </c>
      <c r="C160" t="s">
        <v>540</v>
      </c>
      <c r="D160" t="s">
        <v>541</v>
      </c>
      <c r="E160" s="30" t="s">
        <v>863</v>
      </c>
      <c r="F160" t="s">
        <v>549</v>
      </c>
      <c r="G160" t="s">
        <v>550</v>
      </c>
      <c r="H160">
        <v>17300924</v>
      </c>
      <c r="I160" t="s">
        <v>4722</v>
      </c>
      <c r="J160" t="s">
        <v>4723</v>
      </c>
      <c r="K160" t="s">
        <v>549</v>
      </c>
      <c r="L160" t="s">
        <v>4722</v>
      </c>
      <c r="M160" t="s">
        <v>4724</v>
      </c>
      <c r="N160" t="s">
        <v>4725</v>
      </c>
      <c r="O160" s="87">
        <f t="shared" si="8"/>
        <v>932.4</v>
      </c>
      <c r="P160" t="s">
        <v>555</v>
      </c>
      <c r="Q160" s="86">
        <v>9324000</v>
      </c>
      <c r="R160" s="86">
        <v>206730000</v>
      </c>
      <c r="S160" s="86">
        <f t="shared" si="9"/>
        <v>206.73</v>
      </c>
      <c r="T160" s="86">
        <v>11727</v>
      </c>
      <c r="U160" t="s">
        <v>775</v>
      </c>
      <c r="W160" t="s">
        <v>4725</v>
      </c>
    </row>
    <row r="161" spans="1:23" ht="15" customHeight="1" x14ac:dyDescent="0.25">
      <c r="A161" t="s">
        <v>862</v>
      </c>
      <c r="B161">
        <v>15327222</v>
      </c>
      <c r="C161" t="s">
        <v>540</v>
      </c>
      <c r="D161" t="s">
        <v>541</v>
      </c>
      <c r="E161" s="30" t="s">
        <v>863</v>
      </c>
      <c r="F161" t="s">
        <v>549</v>
      </c>
      <c r="G161" t="s">
        <v>550</v>
      </c>
      <c r="H161">
        <v>17300924</v>
      </c>
      <c r="I161" t="s">
        <v>4726</v>
      </c>
      <c r="J161" t="s">
        <v>4727</v>
      </c>
      <c r="K161" t="s">
        <v>549</v>
      </c>
      <c r="L161" t="s">
        <v>4726</v>
      </c>
      <c r="M161" t="s">
        <v>4728</v>
      </c>
      <c r="N161" t="s">
        <v>4725</v>
      </c>
      <c r="O161" s="87">
        <f t="shared" si="8"/>
        <v>475.2</v>
      </c>
      <c r="P161" t="s">
        <v>555</v>
      </c>
      <c r="Q161" s="86">
        <v>4752000</v>
      </c>
      <c r="R161" s="86">
        <v>105360000</v>
      </c>
      <c r="S161" s="86">
        <f t="shared" si="9"/>
        <v>105.36</v>
      </c>
      <c r="T161" s="86">
        <v>11727</v>
      </c>
      <c r="U161" t="s">
        <v>775</v>
      </c>
      <c r="W161" t="s">
        <v>4725</v>
      </c>
    </row>
    <row r="162" spans="1:23" ht="15" customHeight="1" x14ac:dyDescent="0.25">
      <c r="A162" t="s">
        <v>862</v>
      </c>
      <c r="B162">
        <v>15327222</v>
      </c>
      <c r="C162" t="s">
        <v>540</v>
      </c>
      <c r="D162" t="s">
        <v>541</v>
      </c>
      <c r="E162" s="30" t="s">
        <v>863</v>
      </c>
      <c r="F162" t="s">
        <v>549</v>
      </c>
      <c r="G162" t="s">
        <v>550</v>
      </c>
      <c r="H162">
        <v>17300924</v>
      </c>
      <c r="I162" t="s">
        <v>4729</v>
      </c>
      <c r="J162" t="s">
        <v>4730</v>
      </c>
      <c r="K162" t="s">
        <v>549</v>
      </c>
      <c r="L162" t="s">
        <v>4729</v>
      </c>
      <c r="M162" t="s">
        <v>4731</v>
      </c>
      <c r="N162" t="s">
        <v>4725</v>
      </c>
      <c r="O162" s="87">
        <f t="shared" si="8"/>
        <v>286.2</v>
      </c>
      <c r="P162" t="s">
        <v>555</v>
      </c>
      <c r="Q162" s="86">
        <v>2862000</v>
      </c>
      <c r="R162" s="86">
        <v>63460000</v>
      </c>
      <c r="S162" s="86">
        <f t="shared" si="9"/>
        <v>63.46</v>
      </c>
      <c r="T162" s="86">
        <v>11727</v>
      </c>
      <c r="U162" t="s">
        <v>775</v>
      </c>
      <c r="W162" t="s">
        <v>4725</v>
      </c>
    </row>
    <row r="163" spans="1:23" ht="15" customHeight="1" x14ac:dyDescent="0.25">
      <c r="A163" t="s">
        <v>862</v>
      </c>
      <c r="B163">
        <v>15327222</v>
      </c>
      <c r="C163" t="s">
        <v>540</v>
      </c>
      <c r="D163" t="s">
        <v>541</v>
      </c>
      <c r="E163" s="30" t="s">
        <v>863</v>
      </c>
      <c r="F163" t="s">
        <v>549</v>
      </c>
      <c r="G163" t="s">
        <v>550</v>
      </c>
      <c r="H163">
        <v>17300924</v>
      </c>
      <c r="I163" t="s">
        <v>4732</v>
      </c>
      <c r="J163" t="s">
        <v>4733</v>
      </c>
      <c r="K163" t="s">
        <v>549</v>
      </c>
      <c r="L163" t="s">
        <v>4732</v>
      </c>
      <c r="M163" t="s">
        <v>4734</v>
      </c>
      <c r="N163" t="s">
        <v>4735</v>
      </c>
      <c r="O163" s="87">
        <f t="shared" ref="O163:O194" si="10">Q163/10000</f>
        <v>1117.8</v>
      </c>
      <c r="P163" t="s">
        <v>555</v>
      </c>
      <c r="Q163" s="86">
        <v>11178000</v>
      </c>
      <c r="R163" s="86">
        <v>247840000</v>
      </c>
      <c r="S163" s="86">
        <f t="shared" ref="S163:S194" si="11">R163/1000000</f>
        <v>247.84</v>
      </c>
      <c r="T163" s="86">
        <v>11727</v>
      </c>
      <c r="U163" t="s">
        <v>775</v>
      </c>
      <c r="W163" t="s">
        <v>4725</v>
      </c>
    </row>
    <row r="164" spans="1:23" ht="15" customHeight="1" x14ac:dyDescent="0.25">
      <c r="A164" t="s">
        <v>862</v>
      </c>
      <c r="B164">
        <v>15327222</v>
      </c>
      <c r="C164" t="s">
        <v>540</v>
      </c>
      <c r="D164" t="s">
        <v>541</v>
      </c>
      <c r="E164" s="30" t="s">
        <v>863</v>
      </c>
      <c r="F164" t="s">
        <v>549</v>
      </c>
      <c r="G164" t="s">
        <v>550</v>
      </c>
      <c r="H164">
        <v>17300924</v>
      </c>
      <c r="I164" t="s">
        <v>4736</v>
      </c>
      <c r="J164" t="s">
        <v>4737</v>
      </c>
      <c r="K164" t="s">
        <v>549</v>
      </c>
      <c r="L164" t="s">
        <v>4736</v>
      </c>
      <c r="M164" t="s">
        <v>4738</v>
      </c>
      <c r="N164" t="s">
        <v>4721</v>
      </c>
      <c r="O164" s="87">
        <f t="shared" si="10"/>
        <v>1004.4</v>
      </c>
      <c r="P164" t="s">
        <v>555</v>
      </c>
      <c r="Q164" s="86">
        <v>10044000</v>
      </c>
      <c r="R164" s="86">
        <v>222700000</v>
      </c>
      <c r="S164" s="86">
        <f t="shared" si="11"/>
        <v>222.7</v>
      </c>
      <c r="T164" s="86">
        <v>11727</v>
      </c>
      <c r="U164" t="s">
        <v>775</v>
      </c>
      <c r="W164" t="s">
        <v>4725</v>
      </c>
    </row>
    <row r="165" spans="1:23" ht="15" customHeight="1" x14ac:dyDescent="0.25">
      <c r="A165" t="s">
        <v>862</v>
      </c>
      <c r="B165">
        <v>15327222</v>
      </c>
      <c r="C165" t="s">
        <v>540</v>
      </c>
      <c r="D165" t="s">
        <v>541</v>
      </c>
      <c r="E165" s="30" t="s">
        <v>863</v>
      </c>
      <c r="F165" t="s">
        <v>549</v>
      </c>
      <c r="G165" t="s">
        <v>550</v>
      </c>
      <c r="H165">
        <v>17300924</v>
      </c>
      <c r="I165" t="s">
        <v>4739</v>
      </c>
      <c r="J165" t="s">
        <v>4740</v>
      </c>
      <c r="K165" t="s">
        <v>549</v>
      </c>
      <c r="L165" t="s">
        <v>4739</v>
      </c>
      <c r="M165" t="s">
        <v>4741</v>
      </c>
      <c r="N165" t="s">
        <v>4742</v>
      </c>
      <c r="O165" s="87">
        <f t="shared" si="10"/>
        <v>475.2</v>
      </c>
      <c r="P165" t="s">
        <v>555</v>
      </c>
      <c r="Q165" s="86">
        <v>4752000</v>
      </c>
      <c r="R165" s="86">
        <v>105360000</v>
      </c>
      <c r="S165" s="86">
        <f t="shared" si="11"/>
        <v>105.36</v>
      </c>
      <c r="T165" s="86">
        <v>11727</v>
      </c>
      <c r="U165" t="s">
        <v>775</v>
      </c>
      <c r="W165" t="s">
        <v>4725</v>
      </c>
    </row>
    <row r="166" spans="1:23" ht="15" customHeight="1" x14ac:dyDescent="0.25">
      <c r="A166" t="s">
        <v>862</v>
      </c>
      <c r="B166">
        <v>15327222</v>
      </c>
      <c r="C166" t="s">
        <v>540</v>
      </c>
      <c r="D166" t="s">
        <v>541</v>
      </c>
      <c r="E166" s="30" t="s">
        <v>863</v>
      </c>
      <c r="F166" t="s">
        <v>549</v>
      </c>
      <c r="G166" t="s">
        <v>550</v>
      </c>
      <c r="H166">
        <v>17300924</v>
      </c>
      <c r="I166" t="s">
        <v>4743</v>
      </c>
      <c r="J166" t="s">
        <v>4744</v>
      </c>
      <c r="K166" t="s">
        <v>549</v>
      </c>
      <c r="L166" t="s">
        <v>4743</v>
      </c>
      <c r="M166" t="s">
        <v>4745</v>
      </c>
      <c r="N166" t="s">
        <v>4725</v>
      </c>
      <c r="O166" s="87">
        <f t="shared" si="10"/>
        <v>937.85</v>
      </c>
      <c r="P166" t="s">
        <v>555</v>
      </c>
      <c r="Q166" s="86">
        <v>9378500</v>
      </c>
      <c r="R166" s="86">
        <v>207940000</v>
      </c>
      <c r="S166" s="86">
        <f t="shared" si="11"/>
        <v>207.94</v>
      </c>
      <c r="T166" s="86">
        <v>11727</v>
      </c>
      <c r="U166" t="s">
        <v>775</v>
      </c>
      <c r="W166" t="s">
        <v>4725</v>
      </c>
    </row>
    <row r="167" spans="1:23" ht="15" customHeight="1" x14ac:dyDescent="0.25">
      <c r="A167" t="s">
        <v>862</v>
      </c>
      <c r="B167">
        <v>15327222</v>
      </c>
      <c r="C167" t="s">
        <v>540</v>
      </c>
      <c r="D167" t="s">
        <v>541</v>
      </c>
      <c r="E167" s="30" t="s">
        <v>863</v>
      </c>
      <c r="F167" t="s">
        <v>549</v>
      </c>
      <c r="G167" t="s">
        <v>550</v>
      </c>
      <c r="H167">
        <v>17300924</v>
      </c>
      <c r="I167" t="s">
        <v>4746</v>
      </c>
      <c r="J167" t="s">
        <v>4747</v>
      </c>
      <c r="K167" t="s">
        <v>549</v>
      </c>
      <c r="L167" t="s">
        <v>4746</v>
      </c>
      <c r="M167" t="s">
        <v>4748</v>
      </c>
      <c r="N167" t="s">
        <v>4749</v>
      </c>
      <c r="O167" s="87">
        <f t="shared" si="10"/>
        <v>15.26</v>
      </c>
      <c r="P167" t="s">
        <v>555</v>
      </c>
      <c r="Q167" s="86">
        <v>152600</v>
      </c>
      <c r="R167" s="86">
        <v>3380000</v>
      </c>
      <c r="S167" s="86">
        <f t="shared" si="11"/>
        <v>3.38</v>
      </c>
      <c r="T167" s="86">
        <v>11913</v>
      </c>
      <c r="U167" t="s">
        <v>742</v>
      </c>
      <c r="W167" t="s">
        <v>4749</v>
      </c>
    </row>
    <row r="168" spans="1:23" ht="15" customHeight="1" x14ac:dyDescent="0.25">
      <c r="A168" t="s">
        <v>862</v>
      </c>
      <c r="B168">
        <v>15327222</v>
      </c>
      <c r="C168" t="s">
        <v>540</v>
      </c>
      <c r="D168" t="s">
        <v>541</v>
      </c>
      <c r="E168" s="30" t="s">
        <v>863</v>
      </c>
      <c r="F168" t="s">
        <v>549</v>
      </c>
      <c r="G168" t="s">
        <v>550</v>
      </c>
      <c r="H168">
        <v>17300924</v>
      </c>
      <c r="I168" t="s">
        <v>4750</v>
      </c>
      <c r="J168" t="s">
        <v>4751</v>
      </c>
      <c r="K168" t="s">
        <v>549</v>
      </c>
      <c r="L168" t="s">
        <v>4750</v>
      </c>
      <c r="M168" t="s">
        <v>4752</v>
      </c>
      <c r="N168" t="s">
        <v>4753</v>
      </c>
      <c r="O168" s="87">
        <f t="shared" si="10"/>
        <v>105</v>
      </c>
      <c r="P168" t="s">
        <v>555</v>
      </c>
      <c r="Q168" s="86">
        <v>1050000</v>
      </c>
      <c r="R168" s="86">
        <v>23280000</v>
      </c>
      <c r="S168" s="86">
        <f t="shared" si="11"/>
        <v>23.28</v>
      </c>
      <c r="T168" s="86">
        <v>11913</v>
      </c>
      <c r="U168" t="s">
        <v>742</v>
      </c>
      <c r="W168" t="s">
        <v>4749</v>
      </c>
    </row>
    <row r="169" spans="1:23" ht="15" customHeight="1" x14ac:dyDescent="0.25">
      <c r="A169" t="s">
        <v>862</v>
      </c>
      <c r="B169">
        <v>15327222</v>
      </c>
      <c r="C169" t="s">
        <v>540</v>
      </c>
      <c r="D169" t="s">
        <v>541</v>
      </c>
      <c r="E169" s="30" t="s">
        <v>863</v>
      </c>
      <c r="F169" t="s">
        <v>549</v>
      </c>
      <c r="G169" t="s">
        <v>550</v>
      </c>
      <c r="H169">
        <v>17300924</v>
      </c>
      <c r="I169" t="s">
        <v>4754</v>
      </c>
      <c r="J169" t="s">
        <v>4755</v>
      </c>
      <c r="K169" t="s">
        <v>549</v>
      </c>
      <c r="L169" t="s">
        <v>4754</v>
      </c>
      <c r="M169" t="s">
        <v>4756</v>
      </c>
      <c r="N169" t="s">
        <v>4757</v>
      </c>
      <c r="O169" s="87">
        <f t="shared" si="10"/>
        <v>12</v>
      </c>
      <c r="P169" t="s">
        <v>555</v>
      </c>
      <c r="Q169" s="86">
        <v>120000</v>
      </c>
      <c r="R169" s="86">
        <v>2660000</v>
      </c>
      <c r="S169" s="86">
        <f t="shared" si="11"/>
        <v>2.66</v>
      </c>
      <c r="T169" s="86">
        <v>11913</v>
      </c>
      <c r="U169" t="s">
        <v>742</v>
      </c>
      <c r="W169" t="s">
        <v>4749</v>
      </c>
    </row>
    <row r="170" spans="1:23" ht="15" customHeight="1" x14ac:dyDescent="0.25">
      <c r="A170" t="s">
        <v>862</v>
      </c>
      <c r="B170">
        <v>15327222</v>
      </c>
      <c r="C170" t="s">
        <v>540</v>
      </c>
      <c r="D170" t="s">
        <v>541</v>
      </c>
      <c r="E170" s="30" t="s">
        <v>863</v>
      </c>
      <c r="F170" t="s">
        <v>549</v>
      </c>
      <c r="G170" t="s">
        <v>550</v>
      </c>
      <c r="H170">
        <v>17300924</v>
      </c>
      <c r="I170" t="s">
        <v>4758</v>
      </c>
      <c r="J170" t="s">
        <v>4759</v>
      </c>
      <c r="K170" t="s">
        <v>549</v>
      </c>
      <c r="L170" t="s">
        <v>4758</v>
      </c>
      <c r="M170" t="s">
        <v>4760</v>
      </c>
      <c r="N170" t="s">
        <v>4749</v>
      </c>
      <c r="O170" s="87">
        <f t="shared" si="10"/>
        <v>9.1999999999999993</v>
      </c>
      <c r="P170" t="s">
        <v>555</v>
      </c>
      <c r="Q170" s="86">
        <v>92000</v>
      </c>
      <c r="R170" s="86">
        <v>2040000</v>
      </c>
      <c r="S170" s="86">
        <f t="shared" si="11"/>
        <v>2.04</v>
      </c>
      <c r="T170" s="86">
        <v>11913</v>
      </c>
      <c r="U170" t="s">
        <v>742</v>
      </c>
      <c r="W170" t="s">
        <v>4749</v>
      </c>
    </row>
    <row r="171" spans="1:23" ht="15" customHeight="1" x14ac:dyDescent="0.25">
      <c r="A171" t="s">
        <v>862</v>
      </c>
      <c r="B171">
        <v>15327222</v>
      </c>
      <c r="C171" t="s">
        <v>540</v>
      </c>
      <c r="D171" t="s">
        <v>541</v>
      </c>
      <c r="E171" s="30" t="s">
        <v>863</v>
      </c>
      <c r="F171" t="s">
        <v>549</v>
      </c>
      <c r="G171" t="s">
        <v>550</v>
      </c>
      <c r="H171">
        <v>17300924</v>
      </c>
      <c r="I171" t="s">
        <v>4761</v>
      </c>
      <c r="J171" t="s">
        <v>4762</v>
      </c>
      <c r="K171" t="s">
        <v>549</v>
      </c>
      <c r="L171" t="s">
        <v>4761</v>
      </c>
      <c r="M171" t="s">
        <v>4763</v>
      </c>
      <c r="N171" t="s">
        <v>4749</v>
      </c>
      <c r="O171" s="87">
        <f t="shared" si="10"/>
        <v>81.599999999999994</v>
      </c>
      <c r="P171" t="s">
        <v>555</v>
      </c>
      <c r="Q171" s="86">
        <v>816000</v>
      </c>
      <c r="R171" s="86">
        <v>18090000</v>
      </c>
      <c r="S171" s="86">
        <f t="shared" si="11"/>
        <v>18.09</v>
      </c>
      <c r="T171" s="86">
        <v>11913</v>
      </c>
      <c r="U171" t="s">
        <v>742</v>
      </c>
      <c r="W171" t="s">
        <v>4749</v>
      </c>
    </row>
    <row r="172" spans="1:23" ht="15" customHeight="1" x14ac:dyDescent="0.25">
      <c r="A172" t="s">
        <v>862</v>
      </c>
      <c r="B172">
        <v>15327222</v>
      </c>
      <c r="C172" t="s">
        <v>540</v>
      </c>
      <c r="D172" t="s">
        <v>541</v>
      </c>
      <c r="E172" s="30" t="s">
        <v>863</v>
      </c>
      <c r="F172" t="s">
        <v>549</v>
      </c>
      <c r="G172" t="s">
        <v>550</v>
      </c>
      <c r="H172">
        <v>17300924</v>
      </c>
      <c r="I172" t="s">
        <v>4764</v>
      </c>
      <c r="J172" t="s">
        <v>4765</v>
      </c>
      <c r="K172" t="s">
        <v>549</v>
      </c>
      <c r="L172" t="s">
        <v>4764</v>
      </c>
      <c r="M172" t="s">
        <v>4766</v>
      </c>
      <c r="N172" t="s">
        <v>4749</v>
      </c>
      <c r="O172" s="87">
        <f t="shared" si="10"/>
        <v>105</v>
      </c>
      <c r="P172" t="s">
        <v>555</v>
      </c>
      <c r="Q172" s="86">
        <v>1050000</v>
      </c>
      <c r="R172" s="86">
        <v>23280000</v>
      </c>
      <c r="S172" s="86">
        <f t="shared" si="11"/>
        <v>23.28</v>
      </c>
      <c r="T172" s="86">
        <v>11913</v>
      </c>
      <c r="U172" t="s">
        <v>742</v>
      </c>
      <c r="W172" t="s">
        <v>4749</v>
      </c>
    </row>
    <row r="173" spans="1:23" ht="15" customHeight="1" x14ac:dyDescent="0.25">
      <c r="A173" t="s">
        <v>862</v>
      </c>
      <c r="B173">
        <v>15327222</v>
      </c>
      <c r="C173" t="s">
        <v>540</v>
      </c>
      <c r="D173" t="s">
        <v>541</v>
      </c>
      <c r="E173" s="30" t="s">
        <v>863</v>
      </c>
      <c r="F173" t="s">
        <v>549</v>
      </c>
      <c r="G173" t="s">
        <v>550</v>
      </c>
      <c r="H173">
        <v>17300924</v>
      </c>
      <c r="I173" t="s">
        <v>4767</v>
      </c>
      <c r="J173" t="s">
        <v>4768</v>
      </c>
      <c r="K173" t="s">
        <v>549</v>
      </c>
      <c r="L173" t="s">
        <v>4767</v>
      </c>
      <c r="M173" t="s">
        <v>4769</v>
      </c>
      <c r="N173" t="s">
        <v>4749</v>
      </c>
      <c r="O173" s="87">
        <f t="shared" si="10"/>
        <v>436</v>
      </c>
      <c r="P173" t="s">
        <v>555</v>
      </c>
      <c r="Q173" s="86">
        <v>4360000</v>
      </c>
      <c r="R173" s="86">
        <v>96660000</v>
      </c>
      <c r="S173" s="86">
        <f t="shared" si="11"/>
        <v>96.66</v>
      </c>
      <c r="T173" s="86">
        <v>11913</v>
      </c>
      <c r="U173" t="s">
        <v>742</v>
      </c>
      <c r="W173" t="s">
        <v>4749</v>
      </c>
    </row>
    <row r="174" spans="1:23" ht="15" customHeight="1" x14ac:dyDescent="0.25">
      <c r="A174" t="s">
        <v>862</v>
      </c>
      <c r="B174">
        <v>15327222</v>
      </c>
      <c r="C174" t="s">
        <v>540</v>
      </c>
      <c r="D174" t="s">
        <v>541</v>
      </c>
      <c r="E174" s="30" t="s">
        <v>863</v>
      </c>
      <c r="F174" t="s">
        <v>549</v>
      </c>
      <c r="G174" t="s">
        <v>550</v>
      </c>
      <c r="H174">
        <v>17300924</v>
      </c>
      <c r="I174" t="s">
        <v>4770</v>
      </c>
      <c r="J174" t="s">
        <v>4771</v>
      </c>
      <c r="K174" t="s">
        <v>549</v>
      </c>
      <c r="L174" t="s">
        <v>4770</v>
      </c>
      <c r="M174" t="s">
        <v>4772</v>
      </c>
      <c r="N174" t="s">
        <v>4749</v>
      </c>
      <c r="O174" s="87">
        <f t="shared" si="10"/>
        <v>58</v>
      </c>
      <c r="P174" t="s">
        <v>555</v>
      </c>
      <c r="Q174" s="86">
        <v>580000</v>
      </c>
      <c r="R174" s="86">
        <v>12860000</v>
      </c>
      <c r="S174" s="86">
        <f t="shared" si="11"/>
        <v>12.86</v>
      </c>
      <c r="T174" s="86">
        <v>11913</v>
      </c>
      <c r="U174" t="s">
        <v>742</v>
      </c>
      <c r="W174" t="s">
        <v>4749</v>
      </c>
    </row>
    <row r="175" spans="1:23" ht="15" customHeight="1" x14ac:dyDescent="0.25">
      <c r="A175" t="s">
        <v>862</v>
      </c>
      <c r="B175">
        <v>15327222</v>
      </c>
      <c r="C175" t="s">
        <v>540</v>
      </c>
      <c r="D175" t="s">
        <v>541</v>
      </c>
      <c r="E175" s="30" t="s">
        <v>863</v>
      </c>
      <c r="F175" t="s">
        <v>549</v>
      </c>
      <c r="G175" t="s">
        <v>550</v>
      </c>
      <c r="H175">
        <v>17300924</v>
      </c>
      <c r="I175" t="s">
        <v>4773</v>
      </c>
      <c r="J175" t="s">
        <v>4774</v>
      </c>
      <c r="K175" t="s">
        <v>549</v>
      </c>
      <c r="L175" t="s">
        <v>4773</v>
      </c>
      <c r="M175" t="s">
        <v>4775</v>
      </c>
      <c r="N175" t="s">
        <v>4757</v>
      </c>
      <c r="O175" s="87">
        <f t="shared" si="10"/>
        <v>27.3</v>
      </c>
      <c r="P175" t="s">
        <v>555</v>
      </c>
      <c r="Q175" s="86">
        <v>273000</v>
      </c>
      <c r="R175" s="86">
        <v>6050000</v>
      </c>
      <c r="S175" s="86">
        <f t="shared" si="11"/>
        <v>6.05</v>
      </c>
      <c r="T175" s="86">
        <v>11913</v>
      </c>
      <c r="U175" t="s">
        <v>742</v>
      </c>
      <c r="W175" t="s">
        <v>4749</v>
      </c>
    </row>
    <row r="176" spans="1:23" ht="15" customHeight="1" x14ac:dyDescent="0.25">
      <c r="A176" t="s">
        <v>862</v>
      </c>
      <c r="B176">
        <v>15327222</v>
      </c>
      <c r="C176" t="s">
        <v>540</v>
      </c>
      <c r="D176" t="s">
        <v>541</v>
      </c>
      <c r="E176" s="30" t="s">
        <v>863</v>
      </c>
      <c r="F176" t="s">
        <v>549</v>
      </c>
      <c r="G176" t="s">
        <v>550</v>
      </c>
      <c r="H176">
        <v>17300924</v>
      </c>
      <c r="I176" t="s">
        <v>4776</v>
      </c>
      <c r="J176" t="s">
        <v>4777</v>
      </c>
      <c r="K176" t="s">
        <v>549</v>
      </c>
      <c r="L176" t="s">
        <v>4776</v>
      </c>
      <c r="M176" t="s">
        <v>4778</v>
      </c>
      <c r="N176" t="s">
        <v>4779</v>
      </c>
      <c r="O176" s="87">
        <f t="shared" si="10"/>
        <v>1385.55</v>
      </c>
      <c r="P176" t="s">
        <v>555</v>
      </c>
      <c r="Q176" s="86">
        <v>13855500</v>
      </c>
      <c r="R176" s="86">
        <v>307200000</v>
      </c>
      <c r="S176" s="86">
        <f t="shared" si="11"/>
        <v>307.2</v>
      </c>
      <c r="T176" s="86">
        <v>11913</v>
      </c>
      <c r="U176" t="s">
        <v>742</v>
      </c>
      <c r="W176" t="s">
        <v>4749</v>
      </c>
    </row>
    <row r="177" spans="1:23" ht="15" customHeight="1" x14ac:dyDescent="0.25">
      <c r="A177" t="s">
        <v>862</v>
      </c>
      <c r="B177">
        <v>15327222</v>
      </c>
      <c r="C177" t="s">
        <v>540</v>
      </c>
      <c r="D177" t="s">
        <v>541</v>
      </c>
      <c r="E177" s="30" t="s">
        <v>863</v>
      </c>
      <c r="F177" t="s">
        <v>549</v>
      </c>
      <c r="G177" t="s">
        <v>550</v>
      </c>
      <c r="H177">
        <v>17300924</v>
      </c>
      <c r="I177" t="s">
        <v>4780</v>
      </c>
      <c r="J177" t="s">
        <v>4781</v>
      </c>
      <c r="K177" t="s">
        <v>549</v>
      </c>
      <c r="L177" t="s">
        <v>4780</v>
      </c>
      <c r="M177" t="s">
        <v>4782</v>
      </c>
      <c r="N177" t="s">
        <v>4749</v>
      </c>
      <c r="O177" s="87">
        <f t="shared" si="10"/>
        <v>38</v>
      </c>
      <c r="P177" t="s">
        <v>555</v>
      </c>
      <c r="Q177" s="86">
        <v>380000</v>
      </c>
      <c r="R177" s="86">
        <v>8430000</v>
      </c>
      <c r="S177" s="86">
        <f t="shared" si="11"/>
        <v>8.43</v>
      </c>
      <c r="T177" s="86">
        <v>11913</v>
      </c>
      <c r="U177" t="s">
        <v>742</v>
      </c>
      <c r="W177" t="s">
        <v>4749</v>
      </c>
    </row>
    <row r="178" spans="1:23" ht="15" customHeight="1" x14ac:dyDescent="0.25">
      <c r="A178" t="s">
        <v>862</v>
      </c>
      <c r="B178">
        <v>15327222</v>
      </c>
      <c r="C178" t="s">
        <v>540</v>
      </c>
      <c r="D178" t="s">
        <v>541</v>
      </c>
      <c r="E178" s="30" t="s">
        <v>863</v>
      </c>
      <c r="F178" t="s">
        <v>549</v>
      </c>
      <c r="G178" t="s">
        <v>550</v>
      </c>
      <c r="H178">
        <v>17300924</v>
      </c>
      <c r="I178" t="s">
        <v>4783</v>
      </c>
      <c r="J178" t="s">
        <v>4784</v>
      </c>
      <c r="K178" t="s">
        <v>549</v>
      </c>
      <c r="L178" t="s">
        <v>4783</v>
      </c>
      <c r="M178" t="s">
        <v>4785</v>
      </c>
      <c r="N178" t="s">
        <v>4757</v>
      </c>
      <c r="O178" s="87">
        <f t="shared" si="10"/>
        <v>15.3</v>
      </c>
      <c r="P178" t="s">
        <v>555</v>
      </c>
      <c r="Q178" s="86">
        <v>153000</v>
      </c>
      <c r="R178" s="86">
        <v>3390000</v>
      </c>
      <c r="S178" s="86">
        <f t="shared" si="11"/>
        <v>3.39</v>
      </c>
      <c r="T178" s="86">
        <v>11913</v>
      </c>
      <c r="U178" t="s">
        <v>742</v>
      </c>
      <c r="W178" t="s">
        <v>4749</v>
      </c>
    </row>
    <row r="179" spans="1:23" ht="15" customHeight="1" x14ac:dyDescent="0.25">
      <c r="A179" t="s">
        <v>862</v>
      </c>
      <c r="B179">
        <v>15327222</v>
      </c>
      <c r="C179" t="s">
        <v>540</v>
      </c>
      <c r="D179" t="s">
        <v>541</v>
      </c>
      <c r="E179" s="30" t="s">
        <v>863</v>
      </c>
      <c r="F179" t="s">
        <v>549</v>
      </c>
      <c r="G179" t="s">
        <v>550</v>
      </c>
      <c r="H179">
        <v>17300924</v>
      </c>
      <c r="I179" t="s">
        <v>4786</v>
      </c>
      <c r="J179" t="s">
        <v>4787</v>
      </c>
      <c r="K179" t="s">
        <v>549</v>
      </c>
      <c r="L179" t="s">
        <v>4786</v>
      </c>
      <c r="M179" t="s">
        <v>4788</v>
      </c>
      <c r="N179" t="s">
        <v>4757</v>
      </c>
      <c r="O179" s="87">
        <f t="shared" si="10"/>
        <v>310</v>
      </c>
      <c r="P179" t="s">
        <v>555</v>
      </c>
      <c r="Q179" s="86">
        <v>3100000</v>
      </c>
      <c r="R179" s="86">
        <v>68740000</v>
      </c>
      <c r="S179" s="86">
        <f t="shared" si="11"/>
        <v>68.739999999999995</v>
      </c>
      <c r="T179" s="86">
        <v>11913</v>
      </c>
      <c r="U179" t="s">
        <v>742</v>
      </c>
      <c r="W179" t="s">
        <v>4749</v>
      </c>
    </row>
    <row r="180" spans="1:23" ht="15" customHeight="1" x14ac:dyDescent="0.25">
      <c r="A180" t="s">
        <v>862</v>
      </c>
      <c r="B180">
        <v>15327222</v>
      </c>
      <c r="C180" t="s">
        <v>540</v>
      </c>
      <c r="D180" t="s">
        <v>541</v>
      </c>
      <c r="E180" s="30" t="s">
        <v>863</v>
      </c>
      <c r="F180" t="s">
        <v>549</v>
      </c>
      <c r="G180" t="s">
        <v>550</v>
      </c>
      <c r="H180">
        <v>17300924</v>
      </c>
      <c r="I180" t="s">
        <v>4789</v>
      </c>
      <c r="J180" t="s">
        <v>4790</v>
      </c>
      <c r="K180" t="s">
        <v>549</v>
      </c>
      <c r="L180" t="s">
        <v>4789</v>
      </c>
      <c r="M180" t="s">
        <v>4791</v>
      </c>
      <c r="N180" t="s">
        <v>4749</v>
      </c>
      <c r="O180" s="87">
        <f t="shared" si="10"/>
        <v>37.5</v>
      </c>
      <c r="P180" t="s">
        <v>555</v>
      </c>
      <c r="Q180" s="86">
        <v>375000</v>
      </c>
      <c r="R180" s="86">
        <v>8310000</v>
      </c>
      <c r="S180" s="86">
        <f t="shared" si="11"/>
        <v>8.31</v>
      </c>
      <c r="T180" s="86">
        <v>11913</v>
      </c>
      <c r="U180" t="s">
        <v>742</v>
      </c>
      <c r="W180" t="s">
        <v>4749</v>
      </c>
    </row>
    <row r="181" spans="1:23" ht="15" customHeight="1" x14ac:dyDescent="0.25">
      <c r="A181" t="s">
        <v>862</v>
      </c>
      <c r="B181">
        <v>15327222</v>
      </c>
      <c r="C181" t="s">
        <v>540</v>
      </c>
      <c r="D181" t="s">
        <v>541</v>
      </c>
      <c r="E181" s="30" t="s">
        <v>863</v>
      </c>
      <c r="F181" t="s">
        <v>549</v>
      </c>
      <c r="G181" t="s">
        <v>550</v>
      </c>
      <c r="H181">
        <v>17300924</v>
      </c>
      <c r="I181" t="s">
        <v>4792</v>
      </c>
      <c r="J181" t="s">
        <v>4793</v>
      </c>
      <c r="K181" t="s">
        <v>549</v>
      </c>
      <c r="L181" t="s">
        <v>4792</v>
      </c>
      <c r="M181" t="s">
        <v>4794</v>
      </c>
      <c r="N181" t="s">
        <v>4749</v>
      </c>
      <c r="O181" s="87">
        <f t="shared" si="10"/>
        <v>2860</v>
      </c>
      <c r="P181" t="s">
        <v>555</v>
      </c>
      <c r="Q181" s="86">
        <v>28600000</v>
      </c>
      <c r="R181" s="86">
        <v>634120000</v>
      </c>
      <c r="S181" s="86">
        <f t="shared" si="11"/>
        <v>634.12</v>
      </c>
      <c r="T181" s="86">
        <v>11913</v>
      </c>
      <c r="U181" t="s">
        <v>742</v>
      </c>
      <c r="W181" t="s">
        <v>4749</v>
      </c>
    </row>
    <row r="182" spans="1:23" ht="15" customHeight="1" x14ac:dyDescent="0.25">
      <c r="A182" t="s">
        <v>862</v>
      </c>
      <c r="B182">
        <v>15327222</v>
      </c>
      <c r="C182" t="s">
        <v>540</v>
      </c>
      <c r="D182" t="s">
        <v>541</v>
      </c>
      <c r="E182" s="30" t="s">
        <v>863</v>
      </c>
      <c r="F182" t="s">
        <v>549</v>
      </c>
      <c r="G182" t="s">
        <v>550</v>
      </c>
      <c r="H182">
        <v>17300924</v>
      </c>
      <c r="I182" t="s">
        <v>4795</v>
      </c>
      <c r="J182" t="s">
        <v>4796</v>
      </c>
      <c r="K182" t="s">
        <v>549</v>
      </c>
      <c r="L182" t="s">
        <v>4795</v>
      </c>
      <c r="M182" t="s">
        <v>4797</v>
      </c>
      <c r="N182" t="s">
        <v>4749</v>
      </c>
      <c r="O182" s="87">
        <f t="shared" si="10"/>
        <v>12</v>
      </c>
      <c r="P182" t="s">
        <v>555</v>
      </c>
      <c r="Q182" s="86">
        <v>120000</v>
      </c>
      <c r="R182" s="86">
        <v>2660000</v>
      </c>
      <c r="S182" s="86">
        <f t="shared" si="11"/>
        <v>2.66</v>
      </c>
      <c r="T182" s="86">
        <v>11913</v>
      </c>
      <c r="U182" t="s">
        <v>742</v>
      </c>
      <c r="W182" t="s">
        <v>4749</v>
      </c>
    </row>
    <row r="183" spans="1:23" ht="15" customHeight="1" x14ac:dyDescent="0.25">
      <c r="A183" t="s">
        <v>862</v>
      </c>
      <c r="B183">
        <v>15327222</v>
      </c>
      <c r="C183" t="s">
        <v>540</v>
      </c>
      <c r="D183" t="s">
        <v>541</v>
      </c>
      <c r="E183" s="30" t="s">
        <v>863</v>
      </c>
      <c r="F183" t="s">
        <v>549</v>
      </c>
      <c r="G183" t="s">
        <v>550</v>
      </c>
      <c r="H183">
        <v>17300924</v>
      </c>
      <c r="I183" t="s">
        <v>4798</v>
      </c>
      <c r="J183" t="s">
        <v>4799</v>
      </c>
      <c r="K183" t="s">
        <v>549</v>
      </c>
      <c r="L183" t="s">
        <v>4798</v>
      </c>
      <c r="M183" t="s">
        <v>4800</v>
      </c>
      <c r="N183" t="s">
        <v>4749</v>
      </c>
      <c r="O183" s="87">
        <f t="shared" si="10"/>
        <v>219</v>
      </c>
      <c r="P183" t="s">
        <v>555</v>
      </c>
      <c r="Q183" s="86">
        <v>2190000</v>
      </c>
      <c r="R183" s="86">
        <v>48570000</v>
      </c>
      <c r="S183" s="86">
        <f t="shared" si="11"/>
        <v>48.57</v>
      </c>
      <c r="T183" s="86">
        <v>11913</v>
      </c>
      <c r="U183" t="s">
        <v>742</v>
      </c>
      <c r="W183" t="s">
        <v>4749</v>
      </c>
    </row>
    <row r="184" spans="1:23" ht="15" customHeight="1" x14ac:dyDescent="0.25">
      <c r="A184" t="s">
        <v>862</v>
      </c>
      <c r="B184">
        <v>15327222</v>
      </c>
      <c r="C184" t="s">
        <v>540</v>
      </c>
      <c r="D184" t="s">
        <v>541</v>
      </c>
      <c r="E184" s="30" t="s">
        <v>863</v>
      </c>
      <c r="F184" t="s">
        <v>549</v>
      </c>
      <c r="G184" t="s">
        <v>550</v>
      </c>
      <c r="H184">
        <v>17300924</v>
      </c>
      <c r="I184" t="s">
        <v>4801</v>
      </c>
      <c r="J184" t="s">
        <v>4802</v>
      </c>
      <c r="K184" t="s">
        <v>549</v>
      </c>
      <c r="L184" t="s">
        <v>4801</v>
      </c>
      <c r="M184" t="s">
        <v>4803</v>
      </c>
      <c r="N184" t="s">
        <v>4749</v>
      </c>
      <c r="O184" s="87">
        <f t="shared" si="10"/>
        <v>402.6</v>
      </c>
      <c r="P184" t="s">
        <v>555</v>
      </c>
      <c r="Q184" s="86">
        <v>4026000</v>
      </c>
      <c r="R184" s="86">
        <v>89260000</v>
      </c>
      <c r="S184" s="86">
        <f t="shared" si="11"/>
        <v>89.26</v>
      </c>
      <c r="T184" s="86">
        <v>11913</v>
      </c>
      <c r="U184" t="s">
        <v>742</v>
      </c>
      <c r="W184" t="s">
        <v>4749</v>
      </c>
    </row>
    <row r="185" spans="1:23" ht="15" customHeight="1" x14ac:dyDescent="0.25">
      <c r="A185" t="s">
        <v>862</v>
      </c>
      <c r="B185">
        <v>15327222</v>
      </c>
      <c r="C185" t="s">
        <v>540</v>
      </c>
      <c r="D185" t="s">
        <v>541</v>
      </c>
      <c r="E185" s="30" t="s">
        <v>863</v>
      </c>
      <c r="F185" t="s">
        <v>549</v>
      </c>
      <c r="G185" t="s">
        <v>550</v>
      </c>
      <c r="H185">
        <v>17300924</v>
      </c>
      <c r="I185" t="s">
        <v>4804</v>
      </c>
      <c r="J185" t="s">
        <v>4805</v>
      </c>
      <c r="K185" t="s">
        <v>549</v>
      </c>
      <c r="L185" t="s">
        <v>4804</v>
      </c>
      <c r="M185" t="s">
        <v>4806</v>
      </c>
      <c r="N185" t="s">
        <v>4749</v>
      </c>
      <c r="O185" s="87">
        <f t="shared" si="10"/>
        <v>141.4</v>
      </c>
      <c r="P185" t="s">
        <v>555</v>
      </c>
      <c r="Q185" s="86">
        <v>1414000</v>
      </c>
      <c r="R185" s="86">
        <v>31350000</v>
      </c>
      <c r="S185" s="86">
        <f t="shared" si="11"/>
        <v>31.35</v>
      </c>
      <c r="T185" s="86">
        <v>11913</v>
      </c>
      <c r="U185" t="s">
        <v>742</v>
      </c>
      <c r="W185" t="s">
        <v>4749</v>
      </c>
    </row>
    <row r="186" spans="1:23" ht="15" customHeight="1" x14ac:dyDescent="0.25">
      <c r="A186" t="s">
        <v>862</v>
      </c>
      <c r="B186">
        <v>15327222</v>
      </c>
      <c r="C186" t="s">
        <v>540</v>
      </c>
      <c r="D186" t="s">
        <v>541</v>
      </c>
      <c r="E186" s="30" t="s">
        <v>863</v>
      </c>
      <c r="F186" t="s">
        <v>549</v>
      </c>
      <c r="G186" t="s">
        <v>550</v>
      </c>
      <c r="H186">
        <v>17300924</v>
      </c>
      <c r="I186" t="s">
        <v>4807</v>
      </c>
      <c r="J186" t="s">
        <v>4808</v>
      </c>
      <c r="K186" t="s">
        <v>549</v>
      </c>
      <c r="L186" t="s">
        <v>4807</v>
      </c>
      <c r="M186" t="s">
        <v>4809</v>
      </c>
      <c r="N186" t="s">
        <v>4757</v>
      </c>
      <c r="O186" s="87">
        <f t="shared" si="10"/>
        <v>212.1</v>
      </c>
      <c r="P186" t="s">
        <v>555</v>
      </c>
      <c r="Q186" s="86">
        <v>2121000</v>
      </c>
      <c r="R186" s="86">
        <v>47030000</v>
      </c>
      <c r="S186" s="86">
        <f t="shared" si="11"/>
        <v>47.03</v>
      </c>
      <c r="T186" s="86">
        <v>11913</v>
      </c>
      <c r="U186" t="s">
        <v>742</v>
      </c>
      <c r="W186" t="s">
        <v>4749</v>
      </c>
    </row>
    <row r="187" spans="1:23" ht="15" customHeight="1" x14ac:dyDescent="0.25">
      <c r="A187" t="s">
        <v>862</v>
      </c>
      <c r="B187">
        <v>15327222</v>
      </c>
      <c r="C187" t="s">
        <v>540</v>
      </c>
      <c r="D187" t="s">
        <v>541</v>
      </c>
      <c r="E187" s="30" t="s">
        <v>863</v>
      </c>
      <c r="F187" t="s">
        <v>549</v>
      </c>
      <c r="G187" t="s">
        <v>550</v>
      </c>
      <c r="H187">
        <v>17300924</v>
      </c>
      <c r="I187" t="s">
        <v>4810</v>
      </c>
      <c r="J187" t="s">
        <v>4811</v>
      </c>
      <c r="K187" t="s">
        <v>549</v>
      </c>
      <c r="L187" t="s">
        <v>4810</v>
      </c>
      <c r="M187" t="s">
        <v>4812</v>
      </c>
      <c r="N187" t="s">
        <v>4749</v>
      </c>
      <c r="O187" s="87">
        <f t="shared" si="10"/>
        <v>67.2</v>
      </c>
      <c r="P187" t="s">
        <v>555</v>
      </c>
      <c r="Q187" s="86">
        <v>672000</v>
      </c>
      <c r="R187" s="86">
        <v>14900000</v>
      </c>
      <c r="S187" s="86">
        <f t="shared" si="11"/>
        <v>14.9</v>
      </c>
      <c r="T187" s="86">
        <v>11913</v>
      </c>
      <c r="U187" t="s">
        <v>742</v>
      </c>
      <c r="W187" t="s">
        <v>4749</v>
      </c>
    </row>
    <row r="188" spans="1:23" ht="15" customHeight="1" x14ac:dyDescent="0.25">
      <c r="A188" t="s">
        <v>862</v>
      </c>
      <c r="B188">
        <v>15327222</v>
      </c>
      <c r="C188" t="s">
        <v>540</v>
      </c>
      <c r="D188" t="s">
        <v>541</v>
      </c>
      <c r="E188" s="30" t="s">
        <v>863</v>
      </c>
      <c r="F188" t="s">
        <v>549</v>
      </c>
      <c r="G188" t="s">
        <v>550</v>
      </c>
      <c r="H188">
        <v>17300924</v>
      </c>
      <c r="I188" t="s">
        <v>4813</v>
      </c>
      <c r="J188" t="s">
        <v>4814</v>
      </c>
      <c r="K188" t="s">
        <v>549</v>
      </c>
      <c r="L188" t="s">
        <v>4813</v>
      </c>
      <c r="M188" t="s">
        <v>4815</v>
      </c>
      <c r="N188" t="s">
        <v>4749</v>
      </c>
      <c r="O188" s="87">
        <f t="shared" si="10"/>
        <v>67.2</v>
      </c>
      <c r="P188" t="s">
        <v>555</v>
      </c>
      <c r="Q188" s="86">
        <v>672000</v>
      </c>
      <c r="R188" s="86">
        <v>14900000</v>
      </c>
      <c r="S188" s="86">
        <f t="shared" si="11"/>
        <v>14.9</v>
      </c>
      <c r="T188" s="86">
        <v>11913</v>
      </c>
      <c r="U188" t="s">
        <v>742</v>
      </c>
      <c r="W188" t="s">
        <v>4749</v>
      </c>
    </row>
    <row r="189" spans="1:23" ht="15" customHeight="1" x14ac:dyDescent="0.25">
      <c r="A189" t="s">
        <v>862</v>
      </c>
      <c r="B189">
        <v>15327222</v>
      </c>
      <c r="C189" t="s">
        <v>540</v>
      </c>
      <c r="D189" t="s">
        <v>541</v>
      </c>
      <c r="E189" s="30" t="s">
        <v>863</v>
      </c>
      <c r="F189" t="s">
        <v>549</v>
      </c>
      <c r="G189" t="s">
        <v>550</v>
      </c>
      <c r="H189">
        <v>17300924</v>
      </c>
      <c r="I189" t="s">
        <v>4816</v>
      </c>
      <c r="J189" t="s">
        <v>4817</v>
      </c>
      <c r="K189" t="s">
        <v>549</v>
      </c>
      <c r="L189" t="s">
        <v>4816</v>
      </c>
      <c r="M189" t="s">
        <v>4818</v>
      </c>
      <c r="N189" t="s">
        <v>4749</v>
      </c>
      <c r="O189" s="87">
        <f t="shared" si="10"/>
        <v>96</v>
      </c>
      <c r="P189" t="s">
        <v>555</v>
      </c>
      <c r="Q189" s="86">
        <v>960000</v>
      </c>
      <c r="R189" s="86">
        <v>21290000</v>
      </c>
      <c r="S189" s="86">
        <f t="shared" si="11"/>
        <v>21.29</v>
      </c>
      <c r="T189" s="86">
        <v>11913</v>
      </c>
      <c r="U189" t="s">
        <v>742</v>
      </c>
      <c r="W189" t="s">
        <v>4749</v>
      </c>
    </row>
    <row r="190" spans="1:23" ht="15" customHeight="1" x14ac:dyDescent="0.25">
      <c r="A190" t="s">
        <v>862</v>
      </c>
      <c r="B190">
        <v>15327222</v>
      </c>
      <c r="C190" t="s">
        <v>540</v>
      </c>
      <c r="D190" t="s">
        <v>541</v>
      </c>
      <c r="E190" s="30" t="s">
        <v>863</v>
      </c>
      <c r="F190" t="s">
        <v>549</v>
      </c>
      <c r="G190" t="s">
        <v>550</v>
      </c>
      <c r="H190">
        <v>17300924</v>
      </c>
      <c r="I190" t="s">
        <v>4819</v>
      </c>
      <c r="J190" t="s">
        <v>4820</v>
      </c>
      <c r="K190" t="s">
        <v>549</v>
      </c>
      <c r="L190" t="s">
        <v>4819</v>
      </c>
      <c r="M190" t="s">
        <v>4821</v>
      </c>
      <c r="N190" t="s">
        <v>4749</v>
      </c>
      <c r="O190" s="87">
        <f t="shared" si="10"/>
        <v>99.1</v>
      </c>
      <c r="P190" t="s">
        <v>555</v>
      </c>
      <c r="Q190" s="86">
        <v>991000</v>
      </c>
      <c r="R190" s="86">
        <v>21970000</v>
      </c>
      <c r="S190" s="86">
        <f t="shared" si="11"/>
        <v>21.97</v>
      </c>
      <c r="T190" s="86">
        <v>11913</v>
      </c>
      <c r="U190" t="s">
        <v>742</v>
      </c>
      <c r="W190" t="s">
        <v>4749</v>
      </c>
    </row>
    <row r="191" spans="1:23" ht="15" customHeight="1" x14ac:dyDescent="0.25">
      <c r="A191" t="s">
        <v>862</v>
      </c>
      <c r="B191">
        <v>15327222</v>
      </c>
      <c r="C191" t="s">
        <v>540</v>
      </c>
      <c r="D191" t="s">
        <v>541</v>
      </c>
      <c r="E191" s="30" t="s">
        <v>863</v>
      </c>
      <c r="F191" t="s">
        <v>549</v>
      </c>
      <c r="G191" t="s">
        <v>550</v>
      </c>
      <c r="H191">
        <v>17300924</v>
      </c>
      <c r="I191" t="s">
        <v>4822</v>
      </c>
      <c r="J191" t="s">
        <v>4823</v>
      </c>
      <c r="K191" t="s">
        <v>549</v>
      </c>
      <c r="L191" t="s">
        <v>4822</v>
      </c>
      <c r="M191" t="s">
        <v>4824</v>
      </c>
      <c r="N191" t="s">
        <v>4749</v>
      </c>
      <c r="O191" s="87">
        <f t="shared" si="10"/>
        <v>120</v>
      </c>
      <c r="P191" t="s">
        <v>555</v>
      </c>
      <c r="Q191" s="86">
        <v>1200000</v>
      </c>
      <c r="R191" s="86">
        <v>26610000</v>
      </c>
      <c r="S191" s="86">
        <f t="shared" si="11"/>
        <v>26.61</v>
      </c>
      <c r="T191" s="86">
        <v>11913</v>
      </c>
      <c r="U191" t="s">
        <v>742</v>
      </c>
      <c r="W191" t="s">
        <v>4749</v>
      </c>
    </row>
    <row r="192" spans="1:23" ht="15" customHeight="1" x14ac:dyDescent="0.25">
      <c r="A192" t="s">
        <v>862</v>
      </c>
      <c r="B192">
        <v>15327222</v>
      </c>
      <c r="C192" t="s">
        <v>540</v>
      </c>
      <c r="D192" t="s">
        <v>541</v>
      </c>
      <c r="E192" s="30" t="s">
        <v>863</v>
      </c>
      <c r="F192" t="s">
        <v>549</v>
      </c>
      <c r="G192" t="s">
        <v>550</v>
      </c>
      <c r="H192">
        <v>17300924</v>
      </c>
      <c r="I192" t="s">
        <v>4825</v>
      </c>
      <c r="J192" t="s">
        <v>4826</v>
      </c>
      <c r="K192" t="s">
        <v>549</v>
      </c>
      <c r="L192" t="s">
        <v>4825</v>
      </c>
      <c r="M192" t="s">
        <v>4827</v>
      </c>
      <c r="N192" t="s">
        <v>4749</v>
      </c>
      <c r="O192" s="87">
        <f t="shared" si="10"/>
        <v>20.16</v>
      </c>
      <c r="P192" t="s">
        <v>555</v>
      </c>
      <c r="Q192" s="86">
        <v>201600</v>
      </c>
      <c r="R192" s="86">
        <v>4470000</v>
      </c>
      <c r="S192" s="86">
        <f t="shared" si="11"/>
        <v>4.47</v>
      </c>
      <c r="T192" s="86">
        <v>11913</v>
      </c>
      <c r="U192" t="s">
        <v>742</v>
      </c>
      <c r="W192" t="s">
        <v>4749</v>
      </c>
    </row>
    <row r="193" spans="1:29" ht="15" customHeight="1" x14ac:dyDescent="0.25">
      <c r="A193" t="s">
        <v>862</v>
      </c>
      <c r="B193">
        <v>15327222</v>
      </c>
      <c r="C193" t="s">
        <v>540</v>
      </c>
      <c r="D193" t="s">
        <v>541</v>
      </c>
      <c r="E193" s="30" t="s">
        <v>863</v>
      </c>
      <c r="F193" t="s">
        <v>549</v>
      </c>
      <c r="G193" t="s">
        <v>550</v>
      </c>
      <c r="H193">
        <v>17300924</v>
      </c>
      <c r="I193" t="s">
        <v>4828</v>
      </c>
      <c r="J193" t="s">
        <v>4829</v>
      </c>
      <c r="K193" t="s">
        <v>549</v>
      </c>
      <c r="L193" t="s">
        <v>4828</v>
      </c>
      <c r="M193" t="s">
        <v>4830</v>
      </c>
      <c r="N193" t="s">
        <v>4749</v>
      </c>
      <c r="O193" s="87">
        <f t="shared" si="10"/>
        <v>103.35</v>
      </c>
      <c r="P193" t="s">
        <v>555</v>
      </c>
      <c r="Q193" s="86">
        <v>1033500</v>
      </c>
      <c r="R193" s="86">
        <v>22910000</v>
      </c>
      <c r="S193" s="86">
        <f t="shared" si="11"/>
        <v>22.91</v>
      </c>
      <c r="T193" s="86">
        <v>11913</v>
      </c>
      <c r="U193" t="s">
        <v>742</v>
      </c>
      <c r="W193" t="s">
        <v>4749</v>
      </c>
    </row>
    <row r="194" spans="1:29" ht="15" customHeight="1" x14ac:dyDescent="0.25">
      <c r="A194" t="s">
        <v>862</v>
      </c>
      <c r="B194">
        <v>15327222</v>
      </c>
      <c r="C194" t="s">
        <v>540</v>
      </c>
      <c r="D194" t="s">
        <v>541</v>
      </c>
      <c r="E194" s="30" t="s">
        <v>863</v>
      </c>
      <c r="F194" t="s">
        <v>549</v>
      </c>
      <c r="G194" t="s">
        <v>550</v>
      </c>
      <c r="H194">
        <v>17300924</v>
      </c>
      <c r="I194" t="s">
        <v>4831</v>
      </c>
      <c r="J194" t="s">
        <v>4832</v>
      </c>
      <c r="K194" t="s">
        <v>549</v>
      </c>
      <c r="L194" t="s">
        <v>4831</v>
      </c>
      <c r="M194" t="s">
        <v>4833</v>
      </c>
      <c r="N194" t="s">
        <v>4757</v>
      </c>
      <c r="O194" s="87">
        <f t="shared" si="10"/>
        <v>9.1</v>
      </c>
      <c r="P194" t="s">
        <v>555</v>
      </c>
      <c r="Q194" s="86">
        <v>91000</v>
      </c>
      <c r="R194" s="86">
        <v>2020000</v>
      </c>
      <c r="S194" s="86">
        <f t="shared" si="11"/>
        <v>2.02</v>
      </c>
      <c r="T194" s="86">
        <v>11913</v>
      </c>
      <c r="U194" t="s">
        <v>742</v>
      </c>
      <c r="W194" t="s">
        <v>4749</v>
      </c>
    </row>
    <row r="195" spans="1:29" ht="15" customHeight="1" x14ac:dyDescent="0.25">
      <c r="A195" t="s">
        <v>4834</v>
      </c>
      <c r="B195">
        <v>27432388</v>
      </c>
      <c r="C195" t="s">
        <v>540</v>
      </c>
      <c r="D195" t="s">
        <v>4835</v>
      </c>
      <c r="E195" s="30" t="s">
        <v>4836</v>
      </c>
      <c r="F195" t="s">
        <v>549</v>
      </c>
      <c r="G195" t="s">
        <v>550</v>
      </c>
      <c r="H195">
        <v>17300924</v>
      </c>
      <c r="I195" t="s">
        <v>4837</v>
      </c>
      <c r="J195" t="s">
        <v>4838</v>
      </c>
      <c r="K195" t="s">
        <v>549</v>
      </c>
      <c r="L195" t="s">
        <v>4837</v>
      </c>
      <c r="M195" t="s">
        <v>4839</v>
      </c>
      <c r="N195" t="s">
        <v>4840</v>
      </c>
      <c r="O195" s="87">
        <f t="shared" ref="O195:O206" si="12">Q195/10000</f>
        <v>15000</v>
      </c>
      <c r="P195" t="s">
        <v>555</v>
      </c>
      <c r="Q195" s="86">
        <v>150000000</v>
      </c>
      <c r="R195" s="86">
        <v>3311990000</v>
      </c>
      <c r="S195" s="177">
        <f t="shared" ref="S195:S206" si="13">R195/1000000</f>
        <v>3311.99</v>
      </c>
      <c r="T195" s="86">
        <v>18738</v>
      </c>
      <c r="U195" t="s">
        <v>4841</v>
      </c>
      <c r="V195" t="s">
        <v>4840</v>
      </c>
    </row>
    <row r="196" spans="1:29" ht="15" customHeight="1" x14ac:dyDescent="0.25">
      <c r="A196" t="s">
        <v>4842</v>
      </c>
      <c r="B196">
        <v>30150140</v>
      </c>
      <c r="C196" t="s">
        <v>540</v>
      </c>
      <c r="D196" t="s">
        <v>541</v>
      </c>
      <c r="E196" s="30" t="s">
        <v>4843</v>
      </c>
      <c r="F196" t="s">
        <v>549</v>
      </c>
      <c r="G196" t="s">
        <v>550</v>
      </c>
      <c r="H196">
        <v>17300924</v>
      </c>
      <c r="I196" t="s">
        <v>4844</v>
      </c>
      <c r="J196" t="s">
        <v>4845</v>
      </c>
      <c r="K196" t="s">
        <v>549</v>
      </c>
      <c r="L196" t="s">
        <v>4844</v>
      </c>
      <c r="M196" t="s">
        <v>4846</v>
      </c>
      <c r="N196" t="s">
        <v>4847</v>
      </c>
      <c r="O196" s="87">
        <f t="shared" si="12"/>
        <v>42743.25</v>
      </c>
      <c r="P196" t="s">
        <v>555</v>
      </c>
      <c r="Q196" s="86">
        <v>427432500</v>
      </c>
      <c r="R196" s="86">
        <v>9514150000</v>
      </c>
      <c r="S196" s="170">
        <f t="shared" si="13"/>
        <v>9514.15</v>
      </c>
      <c r="T196" s="170">
        <v>18441</v>
      </c>
      <c r="U196" s="165" t="s">
        <v>4848</v>
      </c>
      <c r="V196" s="165" t="s">
        <v>7915</v>
      </c>
      <c r="W196" s="165"/>
      <c r="X196" s="165"/>
    </row>
    <row r="197" spans="1:29" ht="15" customHeight="1" x14ac:dyDescent="0.25">
      <c r="A197" t="s">
        <v>4842</v>
      </c>
      <c r="B197">
        <v>30150140</v>
      </c>
      <c r="C197" t="s">
        <v>540</v>
      </c>
      <c r="D197" t="s">
        <v>541</v>
      </c>
      <c r="E197" s="30" t="s">
        <v>4843</v>
      </c>
      <c r="F197" t="s">
        <v>549</v>
      </c>
      <c r="G197" t="s">
        <v>550</v>
      </c>
      <c r="H197">
        <v>17300924</v>
      </c>
      <c r="I197" t="s">
        <v>4849</v>
      </c>
      <c r="J197" t="s">
        <v>4850</v>
      </c>
      <c r="K197" t="s">
        <v>549</v>
      </c>
      <c r="L197" t="s">
        <v>4849</v>
      </c>
      <c r="M197" t="s">
        <v>4851</v>
      </c>
      <c r="N197" t="s">
        <v>4852</v>
      </c>
      <c r="O197" s="87">
        <f t="shared" si="12"/>
        <v>29304</v>
      </c>
      <c r="P197" t="s">
        <v>555</v>
      </c>
      <c r="Q197" s="86">
        <v>293040000</v>
      </c>
      <c r="R197" s="86">
        <v>6522730000</v>
      </c>
      <c r="S197" s="170">
        <f t="shared" si="13"/>
        <v>6522.73</v>
      </c>
      <c r="T197" s="170">
        <v>18337</v>
      </c>
      <c r="U197" s="165" t="s">
        <v>4853</v>
      </c>
      <c r="V197" s="165" t="s">
        <v>7916</v>
      </c>
      <c r="W197" s="165"/>
      <c r="X197" s="165"/>
    </row>
    <row r="198" spans="1:29" ht="15" customHeight="1" x14ac:dyDescent="0.25">
      <c r="A198" t="s">
        <v>4842</v>
      </c>
      <c r="B198">
        <v>30150140</v>
      </c>
      <c r="C198" t="s">
        <v>540</v>
      </c>
      <c r="D198" t="s">
        <v>541</v>
      </c>
      <c r="E198" s="30" t="s">
        <v>4843</v>
      </c>
      <c r="F198" t="s">
        <v>549</v>
      </c>
      <c r="G198" t="s">
        <v>550</v>
      </c>
      <c r="H198">
        <v>17300924</v>
      </c>
      <c r="I198" t="s">
        <v>4854</v>
      </c>
      <c r="J198" t="s">
        <v>4855</v>
      </c>
      <c r="K198" t="s">
        <v>549</v>
      </c>
      <c r="L198" t="s">
        <v>4854</v>
      </c>
      <c r="M198" t="s">
        <v>4856</v>
      </c>
      <c r="N198" t="s">
        <v>4857</v>
      </c>
      <c r="O198" s="87">
        <f t="shared" si="12"/>
        <v>15207.72</v>
      </c>
      <c r="P198" t="s">
        <v>555</v>
      </c>
      <c r="Q198" s="86">
        <v>152077200</v>
      </c>
      <c r="R198" s="86">
        <v>3385060000</v>
      </c>
      <c r="S198" s="170">
        <f t="shared" si="13"/>
        <v>3385.06</v>
      </c>
      <c r="T198" s="170">
        <v>18500</v>
      </c>
      <c r="U198" s="165" t="s">
        <v>4858</v>
      </c>
      <c r="V198" s="165" t="s">
        <v>7917</v>
      </c>
      <c r="W198" s="165"/>
      <c r="X198" s="165"/>
    </row>
    <row r="199" spans="1:29" ht="15" customHeight="1" x14ac:dyDescent="0.25">
      <c r="A199" t="s">
        <v>4842</v>
      </c>
      <c r="B199">
        <v>30150140</v>
      </c>
      <c r="C199" t="s">
        <v>540</v>
      </c>
      <c r="D199" t="s">
        <v>541</v>
      </c>
      <c r="E199" s="30" t="s">
        <v>4843</v>
      </c>
      <c r="F199" t="s">
        <v>549</v>
      </c>
      <c r="G199" t="s">
        <v>550</v>
      </c>
      <c r="H199">
        <v>17300924</v>
      </c>
      <c r="I199" t="s">
        <v>4859</v>
      </c>
      <c r="J199" t="s">
        <v>4860</v>
      </c>
      <c r="K199" t="s">
        <v>549</v>
      </c>
      <c r="L199" t="s">
        <v>4859</v>
      </c>
      <c r="M199" t="s">
        <v>4861</v>
      </c>
      <c r="N199" t="s">
        <v>4862</v>
      </c>
      <c r="O199" s="87">
        <f t="shared" si="12"/>
        <v>2673</v>
      </c>
      <c r="P199" t="s">
        <v>555</v>
      </c>
      <c r="Q199" s="86">
        <v>26730000</v>
      </c>
      <c r="R199" s="86">
        <v>594980000</v>
      </c>
      <c r="S199" s="86">
        <f t="shared" si="13"/>
        <v>594.98</v>
      </c>
      <c r="T199" s="86">
        <v>17926</v>
      </c>
      <c r="U199" t="s">
        <v>4863</v>
      </c>
      <c r="V199" t="s">
        <v>7918</v>
      </c>
    </row>
    <row r="200" spans="1:29" ht="15" customHeight="1" x14ac:dyDescent="0.25">
      <c r="A200" t="s">
        <v>4842</v>
      </c>
      <c r="B200">
        <v>30150140</v>
      </c>
      <c r="C200" t="s">
        <v>540</v>
      </c>
      <c r="D200" t="s">
        <v>541</v>
      </c>
      <c r="E200" s="30" t="s">
        <v>4843</v>
      </c>
      <c r="F200" t="s">
        <v>549</v>
      </c>
      <c r="G200" t="s">
        <v>550</v>
      </c>
      <c r="H200">
        <v>17300924</v>
      </c>
      <c r="I200" t="s">
        <v>4864</v>
      </c>
      <c r="J200" t="s">
        <v>4865</v>
      </c>
      <c r="K200" t="s">
        <v>549</v>
      </c>
      <c r="L200" t="s">
        <v>4864</v>
      </c>
      <c r="M200" t="s">
        <v>4866</v>
      </c>
      <c r="N200" t="s">
        <v>4867</v>
      </c>
      <c r="O200" s="87">
        <f t="shared" si="12"/>
        <v>3465</v>
      </c>
      <c r="P200" t="s">
        <v>555</v>
      </c>
      <c r="Q200" s="86">
        <v>34650000</v>
      </c>
      <c r="R200" s="86">
        <v>771270000</v>
      </c>
      <c r="S200" s="86">
        <f t="shared" si="13"/>
        <v>771.27</v>
      </c>
      <c r="T200" s="86">
        <v>18498</v>
      </c>
      <c r="U200" t="s">
        <v>4868</v>
      </c>
      <c r="AB200" t="s">
        <v>7919</v>
      </c>
    </row>
    <row r="201" spans="1:29" ht="15" customHeight="1" x14ac:dyDescent="0.25">
      <c r="A201" t="s">
        <v>4869</v>
      </c>
      <c r="B201">
        <v>6383967</v>
      </c>
      <c r="C201" t="s">
        <v>540</v>
      </c>
      <c r="D201" t="s">
        <v>541</v>
      </c>
      <c r="E201" s="30" t="s">
        <v>4870</v>
      </c>
      <c r="F201" t="s">
        <v>549</v>
      </c>
      <c r="G201" t="s">
        <v>550</v>
      </c>
      <c r="H201">
        <v>17300924</v>
      </c>
      <c r="I201" t="s">
        <v>4871</v>
      </c>
      <c r="J201" t="s">
        <v>4872</v>
      </c>
      <c r="K201" t="s">
        <v>549</v>
      </c>
      <c r="L201" t="s">
        <v>4871</v>
      </c>
      <c r="M201" t="s">
        <v>4873</v>
      </c>
      <c r="N201" t="s">
        <v>4874</v>
      </c>
      <c r="O201" s="87">
        <f t="shared" si="12"/>
        <v>22000</v>
      </c>
      <c r="P201" t="s">
        <v>555</v>
      </c>
      <c r="Q201" s="86">
        <v>220000000</v>
      </c>
      <c r="R201" s="86">
        <v>4908090000</v>
      </c>
      <c r="S201" s="174">
        <f t="shared" si="13"/>
        <v>4908.09</v>
      </c>
      <c r="T201" s="86">
        <v>13022</v>
      </c>
      <c r="U201" t="s">
        <v>4875</v>
      </c>
      <c r="V201" t="s">
        <v>7920</v>
      </c>
    </row>
    <row r="202" spans="1:29" ht="15" customHeight="1" x14ac:dyDescent="0.25">
      <c r="A202" t="s">
        <v>4869</v>
      </c>
      <c r="B202">
        <v>6383967</v>
      </c>
      <c r="C202" t="s">
        <v>540</v>
      </c>
      <c r="D202" t="s">
        <v>541</v>
      </c>
      <c r="E202" s="30" t="s">
        <v>4870</v>
      </c>
      <c r="F202" t="s">
        <v>549</v>
      </c>
      <c r="G202" t="s">
        <v>550</v>
      </c>
      <c r="H202">
        <v>17300924</v>
      </c>
      <c r="I202" t="s">
        <v>4876</v>
      </c>
      <c r="J202" t="s">
        <v>4877</v>
      </c>
      <c r="K202" t="s">
        <v>549</v>
      </c>
      <c r="L202" t="s">
        <v>4876</v>
      </c>
      <c r="M202" t="s">
        <v>4878</v>
      </c>
      <c r="N202" t="s">
        <v>4879</v>
      </c>
      <c r="O202" s="87">
        <f t="shared" si="12"/>
        <v>17000</v>
      </c>
      <c r="P202" t="s">
        <v>555</v>
      </c>
      <c r="Q202" s="86">
        <v>170000000</v>
      </c>
      <c r="R202" s="86">
        <v>3792610000</v>
      </c>
      <c r="S202" s="174">
        <f t="shared" si="13"/>
        <v>3792.61</v>
      </c>
      <c r="T202" s="86">
        <v>12895</v>
      </c>
      <c r="U202" t="s">
        <v>4880</v>
      </c>
      <c r="V202" t="s">
        <v>7921</v>
      </c>
    </row>
    <row r="203" spans="1:29" ht="15" customHeight="1" x14ac:dyDescent="0.25">
      <c r="A203" s="97" t="s">
        <v>2710</v>
      </c>
      <c r="B203" s="97">
        <v>17978162</v>
      </c>
      <c r="C203" s="97" t="s">
        <v>540</v>
      </c>
      <c r="D203" s="97" t="s">
        <v>541</v>
      </c>
      <c r="E203" s="98" t="s">
        <v>2711</v>
      </c>
      <c r="F203" s="97" t="s">
        <v>549</v>
      </c>
      <c r="G203" s="97" t="s">
        <v>550</v>
      </c>
      <c r="H203" s="97">
        <v>17300924</v>
      </c>
      <c r="I203" s="97" t="s">
        <v>4881</v>
      </c>
      <c r="J203" s="97" t="s">
        <v>4882</v>
      </c>
      <c r="K203" s="97" t="s">
        <v>549</v>
      </c>
      <c r="L203" s="97" t="s">
        <v>4881</v>
      </c>
      <c r="M203" s="97" t="s">
        <v>4883</v>
      </c>
      <c r="N203" s="97" t="s">
        <v>4884</v>
      </c>
      <c r="O203" s="99">
        <f t="shared" si="12"/>
        <v>115500</v>
      </c>
      <c r="P203" s="97" t="s">
        <v>555</v>
      </c>
      <c r="Q203" s="100">
        <v>1155000000</v>
      </c>
      <c r="R203" s="100">
        <v>25601680000</v>
      </c>
      <c r="S203" s="180">
        <f t="shared" si="13"/>
        <v>25601.68</v>
      </c>
      <c r="T203" s="100">
        <v>17569</v>
      </c>
      <c r="U203" s="97" t="s">
        <v>2716</v>
      </c>
      <c r="V203" t="s">
        <v>7922</v>
      </c>
    </row>
    <row r="204" spans="1:29" ht="15" customHeight="1" x14ac:dyDescent="0.25">
      <c r="A204" t="s">
        <v>4885</v>
      </c>
      <c r="B204">
        <v>31443946</v>
      </c>
      <c r="C204" t="s">
        <v>540</v>
      </c>
      <c r="D204" t="s">
        <v>541</v>
      </c>
      <c r="E204" s="30" t="s">
        <v>4886</v>
      </c>
      <c r="F204" t="s">
        <v>549</v>
      </c>
      <c r="G204" t="s">
        <v>550</v>
      </c>
      <c r="H204">
        <v>17300924</v>
      </c>
      <c r="I204" t="s">
        <v>4887</v>
      </c>
      <c r="J204" t="s">
        <v>4888</v>
      </c>
      <c r="K204" t="s">
        <v>549</v>
      </c>
      <c r="L204" t="s">
        <v>4887</v>
      </c>
      <c r="M204" t="s">
        <v>4889</v>
      </c>
      <c r="N204" t="s">
        <v>4890</v>
      </c>
      <c r="O204" s="87">
        <f t="shared" si="12"/>
        <v>60</v>
      </c>
      <c r="P204" t="s">
        <v>555</v>
      </c>
      <c r="Q204" s="86">
        <v>600000</v>
      </c>
      <c r="R204" s="86">
        <v>13290000</v>
      </c>
      <c r="S204" s="86">
        <f t="shared" si="13"/>
        <v>13.29</v>
      </c>
      <c r="T204" s="86">
        <v>17455</v>
      </c>
      <c r="U204" t="s">
        <v>961</v>
      </c>
      <c r="AC204" t="s">
        <v>960</v>
      </c>
    </row>
    <row r="205" spans="1:29" ht="15" customHeight="1" x14ac:dyDescent="0.25">
      <c r="A205" t="s">
        <v>4885</v>
      </c>
      <c r="B205">
        <v>31443946</v>
      </c>
      <c r="C205" t="s">
        <v>540</v>
      </c>
      <c r="D205" t="s">
        <v>541</v>
      </c>
      <c r="E205" s="30" t="s">
        <v>4886</v>
      </c>
      <c r="F205" t="s">
        <v>549</v>
      </c>
      <c r="G205" t="s">
        <v>550</v>
      </c>
      <c r="H205">
        <v>17300924</v>
      </c>
      <c r="I205" t="s">
        <v>4891</v>
      </c>
      <c r="J205" t="s">
        <v>4892</v>
      </c>
      <c r="K205" t="s">
        <v>549</v>
      </c>
      <c r="L205" t="s">
        <v>4891</v>
      </c>
      <c r="M205" t="s">
        <v>4893</v>
      </c>
      <c r="N205" t="s">
        <v>4890</v>
      </c>
      <c r="O205" s="87">
        <f t="shared" si="12"/>
        <v>50</v>
      </c>
      <c r="P205" t="s">
        <v>555</v>
      </c>
      <c r="Q205" s="86">
        <v>500000</v>
      </c>
      <c r="R205" s="86">
        <v>11080000</v>
      </c>
      <c r="S205" s="86">
        <f t="shared" si="13"/>
        <v>11.08</v>
      </c>
      <c r="T205" s="86">
        <v>17455</v>
      </c>
      <c r="U205" t="s">
        <v>961</v>
      </c>
      <c r="AC205" t="s">
        <v>960</v>
      </c>
    </row>
    <row r="206" spans="1:29" ht="15" customHeight="1" x14ac:dyDescent="0.25">
      <c r="A206" t="s">
        <v>4885</v>
      </c>
      <c r="B206">
        <v>31443946</v>
      </c>
      <c r="C206" t="s">
        <v>540</v>
      </c>
      <c r="D206" t="s">
        <v>541</v>
      </c>
      <c r="E206" s="30" t="s">
        <v>4886</v>
      </c>
      <c r="F206" t="s">
        <v>549</v>
      </c>
      <c r="G206" t="s">
        <v>550</v>
      </c>
      <c r="H206">
        <v>17300924</v>
      </c>
      <c r="I206" t="s">
        <v>4894</v>
      </c>
      <c r="J206" t="s">
        <v>4895</v>
      </c>
      <c r="K206" t="s">
        <v>549</v>
      </c>
      <c r="L206" t="s">
        <v>4894</v>
      </c>
      <c r="M206" t="s">
        <v>4896</v>
      </c>
      <c r="N206" t="s">
        <v>4890</v>
      </c>
      <c r="O206" s="87">
        <f t="shared" si="12"/>
        <v>570</v>
      </c>
      <c r="P206" t="s">
        <v>555</v>
      </c>
      <c r="Q206" s="86">
        <v>5700000</v>
      </c>
      <c r="R206" s="86">
        <v>126260000</v>
      </c>
      <c r="S206" s="86">
        <f t="shared" si="13"/>
        <v>126.26</v>
      </c>
      <c r="T206" s="86">
        <v>17455</v>
      </c>
      <c r="U206" t="s">
        <v>961</v>
      </c>
      <c r="AC206" t="s">
        <v>960</v>
      </c>
    </row>
    <row r="207" spans="1:29" ht="15" hidden="1" customHeight="1" x14ac:dyDescent="0.25">
      <c r="A207" s="89" t="s">
        <v>2381</v>
      </c>
      <c r="O207" s="87"/>
      <c r="Q207" s="86"/>
      <c r="R207" s="86"/>
      <c r="S207" s="86"/>
    </row>
    <row r="208" spans="1:29" ht="15" customHeight="1" x14ac:dyDescent="0.25">
      <c r="A208" t="s">
        <v>2371</v>
      </c>
      <c r="B208">
        <v>4021138</v>
      </c>
      <c r="C208" t="s">
        <v>540</v>
      </c>
      <c r="D208" t="s">
        <v>541</v>
      </c>
      <c r="E208" s="30" t="s">
        <v>2372</v>
      </c>
      <c r="F208" t="s">
        <v>549</v>
      </c>
      <c r="G208" t="s">
        <v>550</v>
      </c>
      <c r="H208">
        <v>17300924</v>
      </c>
      <c r="I208" t="s">
        <v>4897</v>
      </c>
      <c r="J208" t="s">
        <v>4898</v>
      </c>
      <c r="K208" t="s">
        <v>549</v>
      </c>
      <c r="L208" t="s">
        <v>4897</v>
      </c>
      <c r="M208" t="s">
        <v>4899</v>
      </c>
      <c r="N208" t="s">
        <v>2347</v>
      </c>
      <c r="O208" s="87">
        <f t="shared" ref="O208:O229" si="14">Q208/10000</f>
        <v>36400</v>
      </c>
      <c r="P208" t="s">
        <v>555</v>
      </c>
      <c r="Q208" s="86">
        <v>364000000</v>
      </c>
      <c r="R208" s="86">
        <v>8254160000</v>
      </c>
      <c r="S208" s="163">
        <f t="shared" ref="S208:S229" si="15">R208/1000000</f>
        <v>8254.16</v>
      </c>
      <c r="T208" s="86">
        <v>18474</v>
      </c>
      <c r="U208" t="s">
        <v>2348</v>
      </c>
      <c r="V208" t="s">
        <v>5739</v>
      </c>
    </row>
    <row r="209" spans="1:29" ht="15" customHeight="1" x14ac:dyDescent="0.25">
      <c r="A209" t="s">
        <v>2371</v>
      </c>
      <c r="B209">
        <v>4021138</v>
      </c>
      <c r="C209" t="s">
        <v>540</v>
      </c>
      <c r="D209" t="s">
        <v>541</v>
      </c>
      <c r="E209" s="30" t="s">
        <v>2372</v>
      </c>
      <c r="F209" t="s">
        <v>549</v>
      </c>
      <c r="G209" t="s">
        <v>550</v>
      </c>
      <c r="H209">
        <v>17300924</v>
      </c>
      <c r="I209" t="s">
        <v>4900</v>
      </c>
      <c r="J209" t="s">
        <v>4901</v>
      </c>
      <c r="K209" t="s">
        <v>549</v>
      </c>
      <c r="L209" t="s">
        <v>4900</v>
      </c>
      <c r="M209" t="s">
        <v>4902</v>
      </c>
      <c r="N209" t="s">
        <v>4903</v>
      </c>
      <c r="O209" s="87">
        <f t="shared" si="14"/>
        <v>20020.98</v>
      </c>
      <c r="P209" t="s">
        <v>555</v>
      </c>
      <c r="Q209" s="86">
        <v>200209800</v>
      </c>
      <c r="R209" s="86">
        <v>4554570000</v>
      </c>
      <c r="S209" s="159">
        <f t="shared" si="15"/>
        <v>4554.57</v>
      </c>
      <c r="T209" s="86">
        <v>17896</v>
      </c>
      <c r="U209" t="s">
        <v>4904</v>
      </c>
      <c r="V209" t="s">
        <v>7923</v>
      </c>
    </row>
    <row r="210" spans="1:29" ht="15" customHeight="1" x14ac:dyDescent="0.25">
      <c r="A210" t="s">
        <v>2342</v>
      </c>
      <c r="B210">
        <v>30776187</v>
      </c>
      <c r="C210" t="s">
        <v>540</v>
      </c>
      <c r="D210" t="s">
        <v>541</v>
      </c>
      <c r="E210" s="30" t="s">
        <v>2343</v>
      </c>
      <c r="F210" t="s">
        <v>549</v>
      </c>
      <c r="G210" t="s">
        <v>550</v>
      </c>
      <c r="H210">
        <v>17300924</v>
      </c>
      <c r="I210" t="s">
        <v>4905</v>
      </c>
      <c r="J210" t="s">
        <v>4906</v>
      </c>
      <c r="K210" t="s">
        <v>549</v>
      </c>
      <c r="L210" t="s">
        <v>4905</v>
      </c>
      <c r="M210" t="s">
        <v>4907</v>
      </c>
      <c r="N210" t="s">
        <v>4908</v>
      </c>
      <c r="O210" s="87">
        <f t="shared" si="14"/>
        <v>42640</v>
      </c>
      <c r="P210" t="s">
        <v>555</v>
      </c>
      <c r="Q210" s="86">
        <v>426400000</v>
      </c>
      <c r="R210" s="86">
        <v>9614000000</v>
      </c>
      <c r="S210" s="163">
        <f t="shared" si="15"/>
        <v>9614</v>
      </c>
      <c r="T210" s="86">
        <v>17456</v>
      </c>
      <c r="U210" t="s">
        <v>4909</v>
      </c>
      <c r="V210" t="s">
        <v>4908</v>
      </c>
    </row>
    <row r="211" spans="1:29" ht="15" customHeight="1" x14ac:dyDescent="0.25">
      <c r="A211" t="s">
        <v>4842</v>
      </c>
      <c r="B211">
        <v>30150140</v>
      </c>
      <c r="C211" t="s">
        <v>540</v>
      </c>
      <c r="D211" t="s">
        <v>541</v>
      </c>
      <c r="E211" s="30" t="s">
        <v>4843</v>
      </c>
      <c r="F211" t="s">
        <v>549</v>
      </c>
      <c r="G211" t="s">
        <v>550</v>
      </c>
      <c r="H211">
        <v>17300924</v>
      </c>
      <c r="I211" t="s">
        <v>4910</v>
      </c>
      <c r="J211" t="s">
        <v>4911</v>
      </c>
      <c r="K211" t="s">
        <v>549</v>
      </c>
      <c r="L211" t="s">
        <v>4910</v>
      </c>
      <c r="M211" t="s">
        <v>4912</v>
      </c>
      <c r="N211" t="s">
        <v>4913</v>
      </c>
      <c r="O211" s="87">
        <f t="shared" si="14"/>
        <v>5400</v>
      </c>
      <c r="P211" t="s">
        <v>555</v>
      </c>
      <c r="Q211" s="86">
        <v>54000000</v>
      </c>
      <c r="R211" s="86">
        <v>1213020000</v>
      </c>
      <c r="S211" s="165">
        <f t="shared" si="15"/>
        <v>1213.02</v>
      </c>
      <c r="T211" s="170">
        <v>18451</v>
      </c>
      <c r="U211" s="165" t="s">
        <v>4914</v>
      </c>
      <c r="V211" s="165" t="s">
        <v>7924</v>
      </c>
      <c r="W211" s="165"/>
    </row>
    <row r="212" spans="1:29" ht="15" customHeight="1" x14ac:dyDescent="0.25">
      <c r="A212" t="s">
        <v>4842</v>
      </c>
      <c r="B212">
        <v>30150140</v>
      </c>
      <c r="C212" t="s">
        <v>540</v>
      </c>
      <c r="D212" t="s">
        <v>541</v>
      </c>
      <c r="E212" s="30" t="s">
        <v>4843</v>
      </c>
      <c r="F212" t="s">
        <v>549</v>
      </c>
      <c r="G212" t="s">
        <v>550</v>
      </c>
      <c r="H212">
        <v>17300924</v>
      </c>
      <c r="I212" t="s">
        <v>4915</v>
      </c>
      <c r="J212" t="s">
        <v>4916</v>
      </c>
      <c r="K212" t="s">
        <v>549</v>
      </c>
      <c r="L212" t="s">
        <v>4915</v>
      </c>
      <c r="M212" t="s">
        <v>4917</v>
      </c>
      <c r="N212" t="s">
        <v>4918</v>
      </c>
      <c r="O212" s="87">
        <f t="shared" si="14"/>
        <v>2250</v>
      </c>
      <c r="P212" t="s">
        <v>555</v>
      </c>
      <c r="Q212" s="86">
        <v>22500000</v>
      </c>
      <c r="R212" s="86">
        <v>505420000</v>
      </c>
      <c r="S212" s="86">
        <f t="shared" si="15"/>
        <v>505.42</v>
      </c>
      <c r="T212" s="86">
        <v>18443</v>
      </c>
      <c r="U212" t="s">
        <v>4919</v>
      </c>
      <c r="AB212" t="s">
        <v>7925</v>
      </c>
    </row>
    <row r="213" spans="1:29" ht="15" customHeight="1" x14ac:dyDescent="0.25">
      <c r="A213" t="s">
        <v>1158</v>
      </c>
      <c r="B213">
        <v>28585010</v>
      </c>
      <c r="C213" t="s">
        <v>540</v>
      </c>
      <c r="D213" t="s">
        <v>1159</v>
      </c>
      <c r="E213" s="30" t="s">
        <v>1160</v>
      </c>
      <c r="F213" t="s">
        <v>549</v>
      </c>
      <c r="G213" t="s">
        <v>550</v>
      </c>
      <c r="H213">
        <v>17300924</v>
      </c>
      <c r="I213" t="s">
        <v>4920</v>
      </c>
      <c r="J213" t="s">
        <v>4921</v>
      </c>
      <c r="K213" t="s">
        <v>549</v>
      </c>
      <c r="L213" t="s">
        <v>4920</v>
      </c>
      <c r="M213" t="s">
        <v>4922</v>
      </c>
      <c r="N213" t="s">
        <v>4923</v>
      </c>
      <c r="O213" s="87">
        <f t="shared" si="14"/>
        <v>46636.56</v>
      </c>
      <c r="P213" t="s">
        <v>555</v>
      </c>
      <c r="Q213" s="86">
        <v>466365600</v>
      </c>
      <c r="R213" s="86">
        <v>10465780000</v>
      </c>
      <c r="S213" s="180">
        <f t="shared" si="15"/>
        <v>10465.780000000001</v>
      </c>
      <c r="T213" s="86">
        <v>17557</v>
      </c>
      <c r="U213" t="s">
        <v>1165</v>
      </c>
      <c r="V213" t="s">
        <v>7926</v>
      </c>
    </row>
    <row r="214" spans="1:29" ht="15" customHeight="1" x14ac:dyDescent="0.25">
      <c r="A214" t="s">
        <v>962</v>
      </c>
      <c r="B214">
        <v>30598586</v>
      </c>
      <c r="C214" t="s">
        <v>540</v>
      </c>
      <c r="D214" t="s">
        <v>541</v>
      </c>
      <c r="E214" s="30" t="s">
        <v>963</v>
      </c>
      <c r="F214" t="s">
        <v>549</v>
      </c>
      <c r="G214" t="s">
        <v>550</v>
      </c>
      <c r="H214">
        <v>17300924</v>
      </c>
      <c r="I214" t="s">
        <v>4924</v>
      </c>
      <c r="J214" t="s">
        <v>4925</v>
      </c>
      <c r="K214" t="s">
        <v>549</v>
      </c>
      <c r="L214" t="s">
        <v>4924</v>
      </c>
      <c r="M214" t="s">
        <v>4926</v>
      </c>
      <c r="N214" t="s">
        <v>4927</v>
      </c>
      <c r="O214" s="87">
        <f t="shared" si="14"/>
        <v>45000</v>
      </c>
      <c r="P214" t="s">
        <v>555</v>
      </c>
      <c r="Q214" s="86">
        <v>450000000</v>
      </c>
      <c r="R214" s="86">
        <v>10230540000</v>
      </c>
      <c r="S214" s="182">
        <f t="shared" si="15"/>
        <v>10230.540000000001</v>
      </c>
      <c r="T214" s="86">
        <v>18873</v>
      </c>
      <c r="U214" t="s">
        <v>4928</v>
      </c>
      <c r="V214" t="s">
        <v>7927</v>
      </c>
    </row>
    <row r="215" spans="1:29" ht="15" customHeight="1" x14ac:dyDescent="0.25">
      <c r="A215" t="s">
        <v>962</v>
      </c>
      <c r="B215">
        <v>30598586</v>
      </c>
      <c r="C215" t="s">
        <v>540</v>
      </c>
      <c r="D215" t="s">
        <v>541</v>
      </c>
      <c r="E215" s="30" t="s">
        <v>963</v>
      </c>
      <c r="F215" t="s">
        <v>549</v>
      </c>
      <c r="G215" t="s">
        <v>550</v>
      </c>
      <c r="H215">
        <v>17300924</v>
      </c>
      <c r="I215" t="s">
        <v>4929</v>
      </c>
      <c r="J215" t="s">
        <v>4930</v>
      </c>
      <c r="K215" t="s">
        <v>549</v>
      </c>
      <c r="L215" t="s">
        <v>4929</v>
      </c>
      <c r="M215" t="s">
        <v>4931</v>
      </c>
      <c r="N215" t="s">
        <v>4932</v>
      </c>
      <c r="O215" s="87">
        <f t="shared" si="14"/>
        <v>54000</v>
      </c>
      <c r="P215" t="s">
        <v>555</v>
      </c>
      <c r="Q215" s="86">
        <v>540000000</v>
      </c>
      <c r="R215" s="86">
        <v>12295360000</v>
      </c>
      <c r="S215" s="163">
        <f t="shared" si="15"/>
        <v>12295.36</v>
      </c>
      <c r="T215" s="86">
        <v>11690</v>
      </c>
      <c r="U215" t="s">
        <v>997</v>
      </c>
      <c r="V215" t="s">
        <v>7903</v>
      </c>
    </row>
    <row r="216" spans="1:29" ht="15" customHeight="1" x14ac:dyDescent="0.25">
      <c r="A216" t="s">
        <v>962</v>
      </c>
      <c r="B216">
        <v>30598586</v>
      </c>
      <c r="C216" t="s">
        <v>540</v>
      </c>
      <c r="D216" t="s">
        <v>541</v>
      </c>
      <c r="E216" s="30" t="s">
        <v>963</v>
      </c>
      <c r="F216" t="s">
        <v>549</v>
      </c>
      <c r="G216" t="s">
        <v>550</v>
      </c>
      <c r="H216">
        <v>17300924</v>
      </c>
      <c r="I216" t="s">
        <v>4933</v>
      </c>
      <c r="J216" t="s">
        <v>4934</v>
      </c>
      <c r="K216" t="s">
        <v>549</v>
      </c>
      <c r="L216" t="s">
        <v>4933</v>
      </c>
      <c r="M216" t="s">
        <v>4935</v>
      </c>
      <c r="N216" t="s">
        <v>4936</v>
      </c>
      <c r="O216" s="87">
        <f t="shared" si="14"/>
        <v>2250</v>
      </c>
      <c r="P216" t="s">
        <v>555</v>
      </c>
      <c r="Q216" s="86">
        <v>22500000</v>
      </c>
      <c r="R216" s="86">
        <v>512310000</v>
      </c>
      <c r="S216" s="86">
        <f t="shared" si="15"/>
        <v>512.30999999999995</v>
      </c>
      <c r="T216" s="86">
        <v>11988</v>
      </c>
      <c r="U216" t="s">
        <v>1026</v>
      </c>
      <c r="AC216" t="s">
        <v>7908</v>
      </c>
    </row>
    <row r="217" spans="1:29" ht="15" customHeight="1" x14ac:dyDescent="0.25">
      <c r="A217" t="s">
        <v>962</v>
      </c>
      <c r="B217">
        <v>30598586</v>
      </c>
      <c r="C217" t="s">
        <v>540</v>
      </c>
      <c r="D217" t="s">
        <v>541</v>
      </c>
      <c r="E217" s="30" t="s">
        <v>963</v>
      </c>
      <c r="F217" t="s">
        <v>549</v>
      </c>
      <c r="G217" t="s">
        <v>550</v>
      </c>
      <c r="H217">
        <v>17300924</v>
      </c>
      <c r="I217" t="s">
        <v>4937</v>
      </c>
      <c r="J217" t="s">
        <v>4938</v>
      </c>
      <c r="K217" t="s">
        <v>549</v>
      </c>
      <c r="L217" t="s">
        <v>4937</v>
      </c>
      <c r="M217" t="s">
        <v>4939</v>
      </c>
      <c r="N217" t="s">
        <v>1038</v>
      </c>
      <c r="O217" s="87">
        <f t="shared" si="14"/>
        <v>13750</v>
      </c>
      <c r="P217" t="s">
        <v>555</v>
      </c>
      <c r="Q217" s="86">
        <v>137500000</v>
      </c>
      <c r="R217" s="86">
        <v>3130760000</v>
      </c>
      <c r="S217" s="163">
        <f t="shared" si="15"/>
        <v>3130.76</v>
      </c>
      <c r="T217" s="86">
        <v>11966</v>
      </c>
      <c r="U217" t="s">
        <v>978</v>
      </c>
      <c r="V217" t="s">
        <v>7900</v>
      </c>
    </row>
    <row r="218" spans="1:29" ht="15" customHeight="1" x14ac:dyDescent="0.25">
      <c r="A218" t="s">
        <v>962</v>
      </c>
      <c r="B218">
        <v>30598586</v>
      </c>
      <c r="C218" t="s">
        <v>540</v>
      </c>
      <c r="D218" t="s">
        <v>541</v>
      </c>
      <c r="E218" s="30" t="s">
        <v>963</v>
      </c>
      <c r="F218" t="s">
        <v>549</v>
      </c>
      <c r="G218" t="s">
        <v>550</v>
      </c>
      <c r="H218">
        <v>17300924</v>
      </c>
      <c r="I218" t="s">
        <v>4940</v>
      </c>
      <c r="J218" t="s">
        <v>4941</v>
      </c>
      <c r="K218" t="s">
        <v>549</v>
      </c>
      <c r="L218" t="s">
        <v>4940</v>
      </c>
      <c r="M218" t="s">
        <v>4942</v>
      </c>
      <c r="N218" t="s">
        <v>4943</v>
      </c>
      <c r="O218" s="87">
        <f t="shared" si="14"/>
        <v>1650</v>
      </c>
      <c r="P218" t="s">
        <v>555</v>
      </c>
      <c r="Q218" s="86">
        <v>16500000</v>
      </c>
      <c r="R218" s="86">
        <v>375690000</v>
      </c>
      <c r="S218" s="86">
        <f t="shared" si="15"/>
        <v>375.69</v>
      </c>
      <c r="T218" s="86">
        <v>12546</v>
      </c>
      <c r="U218" t="s">
        <v>1011</v>
      </c>
      <c r="W218" t="s">
        <v>7905</v>
      </c>
    </row>
    <row r="219" spans="1:29" ht="15" customHeight="1" x14ac:dyDescent="0.25">
      <c r="A219" t="s">
        <v>962</v>
      </c>
      <c r="B219">
        <v>30598586</v>
      </c>
      <c r="C219" t="s">
        <v>540</v>
      </c>
      <c r="D219" t="s">
        <v>541</v>
      </c>
      <c r="E219" s="30" t="s">
        <v>963</v>
      </c>
      <c r="F219" t="s">
        <v>549</v>
      </c>
      <c r="G219" t="s">
        <v>550</v>
      </c>
      <c r="H219">
        <v>17300924</v>
      </c>
      <c r="I219" t="s">
        <v>4944</v>
      </c>
      <c r="J219" t="s">
        <v>4945</v>
      </c>
      <c r="K219" t="s">
        <v>549</v>
      </c>
      <c r="L219" t="s">
        <v>4944</v>
      </c>
      <c r="M219" t="s">
        <v>4946</v>
      </c>
      <c r="N219" t="s">
        <v>4947</v>
      </c>
      <c r="O219" s="87">
        <f t="shared" si="14"/>
        <v>9450</v>
      </c>
      <c r="P219" t="s">
        <v>555</v>
      </c>
      <c r="Q219" s="86">
        <v>94500000</v>
      </c>
      <c r="R219" s="86">
        <v>2151690000</v>
      </c>
      <c r="S219" s="163">
        <f t="shared" si="15"/>
        <v>2151.69</v>
      </c>
      <c r="T219" s="86">
        <v>12512</v>
      </c>
      <c r="U219" t="s">
        <v>1016</v>
      </c>
      <c r="V219" t="s">
        <v>7906</v>
      </c>
    </row>
    <row r="220" spans="1:29" ht="15" customHeight="1" x14ac:dyDescent="0.25">
      <c r="A220" t="s">
        <v>962</v>
      </c>
      <c r="B220">
        <v>30598586</v>
      </c>
      <c r="C220" t="s">
        <v>540</v>
      </c>
      <c r="D220" t="s">
        <v>541</v>
      </c>
      <c r="E220" s="30" t="s">
        <v>963</v>
      </c>
      <c r="F220" t="s">
        <v>549</v>
      </c>
      <c r="G220" t="s">
        <v>550</v>
      </c>
      <c r="H220">
        <v>17300924</v>
      </c>
      <c r="I220" t="s">
        <v>4948</v>
      </c>
      <c r="J220" t="s">
        <v>4949</v>
      </c>
      <c r="K220" t="s">
        <v>549</v>
      </c>
      <c r="L220" t="s">
        <v>4948</v>
      </c>
      <c r="M220" t="s">
        <v>4950</v>
      </c>
      <c r="N220" t="s">
        <v>4951</v>
      </c>
      <c r="O220" s="87">
        <f t="shared" si="14"/>
        <v>3750</v>
      </c>
      <c r="P220" t="s">
        <v>555</v>
      </c>
      <c r="Q220" s="86">
        <v>37500000</v>
      </c>
      <c r="R220" s="86">
        <v>853840000</v>
      </c>
      <c r="S220" s="86">
        <f t="shared" si="15"/>
        <v>853.84</v>
      </c>
      <c r="T220" s="86">
        <v>14594</v>
      </c>
      <c r="U220" t="s">
        <v>1021</v>
      </c>
      <c r="AC220" t="s">
        <v>7907</v>
      </c>
    </row>
    <row r="221" spans="1:29" ht="15" customHeight="1" x14ac:dyDescent="0.25">
      <c r="A221" t="s">
        <v>869</v>
      </c>
      <c r="B221">
        <v>26690796</v>
      </c>
      <c r="C221" t="s">
        <v>540</v>
      </c>
      <c r="D221" t="s">
        <v>541</v>
      </c>
      <c r="E221" s="30" t="s">
        <v>870</v>
      </c>
      <c r="F221" t="s">
        <v>549</v>
      </c>
      <c r="G221" t="s">
        <v>550</v>
      </c>
      <c r="H221">
        <v>17300924</v>
      </c>
      <c r="I221" t="s">
        <v>4952</v>
      </c>
      <c r="J221" t="s">
        <v>4953</v>
      </c>
      <c r="K221" t="s">
        <v>549</v>
      </c>
      <c r="L221" t="s">
        <v>4952</v>
      </c>
      <c r="M221" t="s">
        <v>4954</v>
      </c>
      <c r="N221" t="s">
        <v>4955</v>
      </c>
      <c r="O221" s="87">
        <f t="shared" si="14"/>
        <v>2940</v>
      </c>
      <c r="P221" t="s">
        <v>555</v>
      </c>
      <c r="Q221" s="86">
        <v>29400000</v>
      </c>
      <c r="R221" s="86">
        <v>668600000</v>
      </c>
      <c r="S221" s="86">
        <f t="shared" si="15"/>
        <v>668.6</v>
      </c>
      <c r="T221" s="86">
        <v>11302</v>
      </c>
      <c r="U221" t="s">
        <v>893</v>
      </c>
      <c r="W221" t="s">
        <v>7893</v>
      </c>
    </row>
    <row r="222" spans="1:29" ht="15" customHeight="1" x14ac:dyDescent="0.25">
      <c r="A222" t="s">
        <v>869</v>
      </c>
      <c r="B222">
        <v>26690796</v>
      </c>
      <c r="C222" t="s">
        <v>540</v>
      </c>
      <c r="D222" t="s">
        <v>541</v>
      </c>
      <c r="E222" s="30" t="s">
        <v>870</v>
      </c>
      <c r="F222" t="s">
        <v>549</v>
      </c>
      <c r="G222" t="s">
        <v>550</v>
      </c>
      <c r="H222">
        <v>17300924</v>
      </c>
      <c r="I222" t="s">
        <v>4956</v>
      </c>
      <c r="J222" t="s">
        <v>4957</v>
      </c>
      <c r="K222" t="s">
        <v>549</v>
      </c>
      <c r="L222" t="s">
        <v>4956</v>
      </c>
      <c r="M222" t="s">
        <v>4958</v>
      </c>
      <c r="N222" t="s">
        <v>4959</v>
      </c>
      <c r="O222" s="87">
        <f t="shared" si="14"/>
        <v>3199.6</v>
      </c>
      <c r="P222" t="s">
        <v>555</v>
      </c>
      <c r="Q222" s="86">
        <v>31996000</v>
      </c>
      <c r="R222" s="86">
        <v>727710000</v>
      </c>
      <c r="S222" s="86">
        <f t="shared" si="15"/>
        <v>727.71</v>
      </c>
      <c r="T222" s="86">
        <v>14861</v>
      </c>
      <c r="U222" t="s">
        <v>898</v>
      </c>
      <c r="W222" t="s">
        <v>7894</v>
      </c>
    </row>
    <row r="223" spans="1:29" ht="15" customHeight="1" x14ac:dyDescent="0.25">
      <c r="A223" t="s">
        <v>869</v>
      </c>
      <c r="B223">
        <v>26690796</v>
      </c>
      <c r="C223" t="s">
        <v>540</v>
      </c>
      <c r="D223" t="s">
        <v>541</v>
      </c>
      <c r="E223" s="30" t="s">
        <v>870</v>
      </c>
      <c r="F223" t="s">
        <v>549</v>
      </c>
      <c r="G223" t="s">
        <v>550</v>
      </c>
      <c r="H223">
        <v>17300924</v>
      </c>
      <c r="I223" t="s">
        <v>4960</v>
      </c>
      <c r="J223" t="s">
        <v>4961</v>
      </c>
      <c r="K223" t="s">
        <v>549</v>
      </c>
      <c r="L223" t="s">
        <v>4960</v>
      </c>
      <c r="M223" t="s">
        <v>4962</v>
      </c>
      <c r="N223" t="s">
        <v>4963</v>
      </c>
      <c r="O223" s="87">
        <f t="shared" si="14"/>
        <v>1490</v>
      </c>
      <c r="P223" t="s">
        <v>555</v>
      </c>
      <c r="Q223" s="86">
        <v>14900000</v>
      </c>
      <c r="R223" s="86">
        <v>338900000</v>
      </c>
      <c r="S223" s="86">
        <f t="shared" si="15"/>
        <v>338.9</v>
      </c>
      <c r="T223" s="86">
        <v>18846</v>
      </c>
      <c r="U223" t="s">
        <v>903</v>
      </c>
      <c r="V223" t="s">
        <v>7895</v>
      </c>
    </row>
    <row r="224" spans="1:29" ht="15" customHeight="1" x14ac:dyDescent="0.25">
      <c r="A224" t="s">
        <v>869</v>
      </c>
      <c r="B224">
        <v>26690796</v>
      </c>
      <c r="C224" t="s">
        <v>540</v>
      </c>
      <c r="D224" t="s">
        <v>541</v>
      </c>
      <c r="E224" s="30" t="s">
        <v>870</v>
      </c>
      <c r="F224" t="s">
        <v>549</v>
      </c>
      <c r="G224" t="s">
        <v>550</v>
      </c>
      <c r="H224">
        <v>17300924</v>
      </c>
      <c r="I224" t="s">
        <v>4964</v>
      </c>
      <c r="J224" t="s">
        <v>4965</v>
      </c>
      <c r="K224" t="s">
        <v>549</v>
      </c>
      <c r="L224" t="s">
        <v>4964</v>
      </c>
      <c r="M224" t="s">
        <v>4966</v>
      </c>
      <c r="N224" t="s">
        <v>4967</v>
      </c>
      <c r="O224" s="87">
        <f t="shared" si="14"/>
        <v>7497.5</v>
      </c>
      <c r="P224" t="s">
        <v>555</v>
      </c>
      <c r="Q224" s="86">
        <v>74975000</v>
      </c>
      <c r="R224" s="86">
        <v>1705220000</v>
      </c>
      <c r="S224" s="172">
        <f t="shared" si="15"/>
        <v>1705.22</v>
      </c>
      <c r="T224" s="86">
        <v>18892</v>
      </c>
      <c r="U224" t="s">
        <v>875</v>
      </c>
      <c r="V224" t="s">
        <v>7891</v>
      </c>
    </row>
    <row r="225" spans="1:30" ht="15" customHeight="1" x14ac:dyDescent="0.25">
      <c r="A225" t="s">
        <v>869</v>
      </c>
      <c r="B225">
        <v>26690796</v>
      </c>
      <c r="C225" t="s">
        <v>540</v>
      </c>
      <c r="D225" t="s">
        <v>541</v>
      </c>
      <c r="E225" s="30" t="s">
        <v>870</v>
      </c>
      <c r="F225" t="s">
        <v>549</v>
      </c>
      <c r="G225" t="s">
        <v>550</v>
      </c>
      <c r="H225">
        <v>17300924</v>
      </c>
      <c r="I225" t="s">
        <v>4968</v>
      </c>
      <c r="J225" t="s">
        <v>4969</v>
      </c>
      <c r="K225" t="s">
        <v>549</v>
      </c>
      <c r="L225" t="s">
        <v>4968</v>
      </c>
      <c r="M225" t="s">
        <v>4970</v>
      </c>
      <c r="N225" t="s">
        <v>4971</v>
      </c>
      <c r="O225" s="87">
        <f t="shared" si="14"/>
        <v>22980</v>
      </c>
      <c r="P225" t="s">
        <v>555</v>
      </c>
      <c r="Q225" s="86">
        <v>229800000</v>
      </c>
      <c r="R225" s="86">
        <v>5226500000</v>
      </c>
      <c r="S225" s="172">
        <f t="shared" si="15"/>
        <v>5226.5</v>
      </c>
      <c r="T225" s="86">
        <v>18892</v>
      </c>
      <c r="U225" t="s">
        <v>875</v>
      </c>
      <c r="V225" t="s">
        <v>7891</v>
      </c>
    </row>
    <row r="226" spans="1:30" ht="15" customHeight="1" x14ac:dyDescent="0.25">
      <c r="A226" t="s">
        <v>869</v>
      </c>
      <c r="B226">
        <v>26690796</v>
      </c>
      <c r="C226" t="s">
        <v>540</v>
      </c>
      <c r="D226" t="s">
        <v>541</v>
      </c>
      <c r="E226" s="30" t="s">
        <v>870</v>
      </c>
      <c r="F226" t="s">
        <v>549</v>
      </c>
      <c r="G226" t="s">
        <v>550</v>
      </c>
      <c r="H226">
        <v>17300924</v>
      </c>
      <c r="I226" t="s">
        <v>4972</v>
      </c>
      <c r="J226" t="s">
        <v>4973</v>
      </c>
      <c r="K226" t="s">
        <v>549</v>
      </c>
      <c r="L226" t="s">
        <v>4972</v>
      </c>
      <c r="M226" t="s">
        <v>4974</v>
      </c>
      <c r="N226" t="s">
        <v>4975</v>
      </c>
      <c r="O226" s="87">
        <f t="shared" si="14"/>
        <v>31860</v>
      </c>
      <c r="P226" t="s">
        <v>555</v>
      </c>
      <c r="Q226" s="86">
        <v>318600000</v>
      </c>
      <c r="R226" s="86">
        <v>7246200000</v>
      </c>
      <c r="S226" s="172">
        <f t="shared" si="15"/>
        <v>7246.2</v>
      </c>
      <c r="T226" s="86">
        <v>11303</v>
      </c>
      <c r="U226" t="s">
        <v>4976</v>
      </c>
      <c r="V226" t="s">
        <v>7928</v>
      </c>
    </row>
    <row r="227" spans="1:30" ht="15" customHeight="1" x14ac:dyDescent="0.25">
      <c r="A227" t="s">
        <v>869</v>
      </c>
      <c r="B227">
        <v>26690796</v>
      </c>
      <c r="C227" t="s">
        <v>540</v>
      </c>
      <c r="D227" t="s">
        <v>541</v>
      </c>
      <c r="E227" s="30" t="s">
        <v>870</v>
      </c>
      <c r="F227" t="s">
        <v>549</v>
      </c>
      <c r="G227" t="s">
        <v>550</v>
      </c>
      <c r="H227">
        <v>17300924</v>
      </c>
      <c r="I227" t="s">
        <v>4977</v>
      </c>
      <c r="J227" t="s">
        <v>4978</v>
      </c>
      <c r="K227" t="s">
        <v>549</v>
      </c>
      <c r="L227" t="s">
        <v>4977</v>
      </c>
      <c r="M227" t="s">
        <v>4979</v>
      </c>
      <c r="N227" t="s">
        <v>4980</v>
      </c>
      <c r="O227" s="87">
        <f t="shared" si="14"/>
        <v>4760</v>
      </c>
      <c r="P227" t="s">
        <v>555</v>
      </c>
      <c r="Q227" s="86">
        <v>47600000</v>
      </c>
      <c r="R227" s="86">
        <v>1082600000</v>
      </c>
      <c r="S227" s="86">
        <f t="shared" si="15"/>
        <v>1082.5999999999999</v>
      </c>
      <c r="T227" s="86">
        <v>11799</v>
      </c>
      <c r="U227" t="s">
        <v>728</v>
      </c>
      <c r="W227" t="s">
        <v>7875</v>
      </c>
    </row>
    <row r="228" spans="1:30" ht="15" customHeight="1" x14ac:dyDescent="0.25">
      <c r="A228" t="s">
        <v>869</v>
      </c>
      <c r="B228">
        <v>26690796</v>
      </c>
      <c r="C228" t="s">
        <v>540</v>
      </c>
      <c r="D228" t="s">
        <v>541</v>
      </c>
      <c r="E228" s="30" t="s">
        <v>870</v>
      </c>
      <c r="F228" t="s">
        <v>549</v>
      </c>
      <c r="G228" t="s">
        <v>550</v>
      </c>
      <c r="H228">
        <v>17300924</v>
      </c>
      <c r="I228" t="s">
        <v>4981</v>
      </c>
      <c r="J228" t="s">
        <v>4982</v>
      </c>
      <c r="K228" t="s">
        <v>549</v>
      </c>
      <c r="L228" t="s">
        <v>4981</v>
      </c>
      <c r="M228" t="s">
        <v>4983</v>
      </c>
      <c r="N228" t="s">
        <v>4984</v>
      </c>
      <c r="O228" s="87">
        <f t="shared" si="14"/>
        <v>7180</v>
      </c>
      <c r="P228" t="s">
        <v>555</v>
      </c>
      <c r="Q228" s="86">
        <v>71800000</v>
      </c>
      <c r="R228" s="86">
        <v>1633000000</v>
      </c>
      <c r="S228" s="172">
        <f t="shared" si="15"/>
        <v>1633</v>
      </c>
      <c r="T228" s="86">
        <v>18892</v>
      </c>
      <c r="U228" t="s">
        <v>875</v>
      </c>
      <c r="V228" t="s">
        <v>7891</v>
      </c>
    </row>
    <row r="229" spans="1:30" ht="15" customHeight="1" x14ac:dyDescent="0.25">
      <c r="A229" s="101" t="s">
        <v>869</v>
      </c>
      <c r="B229" s="101">
        <v>26690796</v>
      </c>
      <c r="C229" s="101" t="s">
        <v>540</v>
      </c>
      <c r="D229" s="101" t="s">
        <v>541</v>
      </c>
      <c r="E229" s="102" t="s">
        <v>870</v>
      </c>
      <c r="F229" s="101" t="s">
        <v>549</v>
      </c>
      <c r="G229" s="101" t="s">
        <v>550</v>
      </c>
      <c r="H229" s="101">
        <v>17300924</v>
      </c>
      <c r="I229" s="101" t="s">
        <v>4985</v>
      </c>
      <c r="J229" s="101" t="s">
        <v>4986</v>
      </c>
      <c r="K229" s="101" t="s">
        <v>549</v>
      </c>
      <c r="L229" s="101" t="s">
        <v>4985</v>
      </c>
      <c r="M229" s="101" t="s">
        <v>4987</v>
      </c>
      <c r="N229" s="101" t="s">
        <v>4988</v>
      </c>
      <c r="O229" s="103">
        <f t="shared" si="14"/>
        <v>39800</v>
      </c>
      <c r="P229" s="101" t="s">
        <v>555</v>
      </c>
      <c r="Q229" s="104">
        <v>398000000</v>
      </c>
      <c r="R229" s="104">
        <v>9052000000</v>
      </c>
      <c r="S229" s="164">
        <f t="shared" si="15"/>
        <v>9052</v>
      </c>
      <c r="T229" s="104">
        <v>11998</v>
      </c>
      <c r="U229" s="101" t="s">
        <v>4989</v>
      </c>
      <c r="V229" t="s">
        <v>7929</v>
      </c>
    </row>
    <row r="230" spans="1:30" ht="15" hidden="1" customHeight="1" x14ac:dyDescent="0.25">
      <c r="A230" s="89" t="s">
        <v>2383</v>
      </c>
      <c r="O230" s="87"/>
      <c r="Q230" s="86"/>
      <c r="R230" s="86"/>
      <c r="S230" s="86"/>
    </row>
    <row r="231" spans="1:30" ht="15" customHeight="1" x14ac:dyDescent="0.25">
      <c r="A231" t="s">
        <v>1189</v>
      </c>
      <c r="B231">
        <v>3968479</v>
      </c>
      <c r="C231" t="s">
        <v>540</v>
      </c>
      <c r="D231" t="s">
        <v>1190</v>
      </c>
      <c r="E231" s="30" t="s">
        <v>1191</v>
      </c>
      <c r="F231" t="s">
        <v>549</v>
      </c>
      <c r="G231" t="s">
        <v>550</v>
      </c>
      <c r="H231">
        <v>17300924</v>
      </c>
      <c r="I231" t="s">
        <v>2385</v>
      </c>
      <c r="J231" t="s">
        <v>2386</v>
      </c>
      <c r="K231" t="s">
        <v>549</v>
      </c>
      <c r="L231" t="s">
        <v>2385</v>
      </c>
      <c r="M231" t="s">
        <v>2387</v>
      </c>
      <c r="N231" t="s">
        <v>2388</v>
      </c>
      <c r="O231" s="87">
        <f t="shared" ref="O231:O262" si="16">Q231/10000</f>
        <v>99.77</v>
      </c>
      <c r="P231" t="s">
        <v>555</v>
      </c>
      <c r="Q231" s="86">
        <v>997700</v>
      </c>
      <c r="R231" s="86">
        <v>22570000</v>
      </c>
      <c r="S231" s="86">
        <f t="shared" ref="S231:S262" si="17">R231/1000000</f>
        <v>22.57</v>
      </c>
      <c r="T231" s="86">
        <v>14761</v>
      </c>
      <c r="U231" t="s">
        <v>2389</v>
      </c>
      <c r="AD231" t="s">
        <v>7930</v>
      </c>
    </row>
    <row r="232" spans="1:30" ht="15" customHeight="1" x14ac:dyDescent="0.25">
      <c r="A232" t="s">
        <v>1189</v>
      </c>
      <c r="B232">
        <v>3968479</v>
      </c>
      <c r="C232" t="s">
        <v>540</v>
      </c>
      <c r="D232" t="s">
        <v>1190</v>
      </c>
      <c r="E232" s="30" t="s">
        <v>1191</v>
      </c>
      <c r="F232" t="s">
        <v>549</v>
      </c>
      <c r="G232" t="s">
        <v>550</v>
      </c>
      <c r="H232">
        <v>17300924</v>
      </c>
      <c r="I232" t="s">
        <v>2390</v>
      </c>
      <c r="J232" t="s">
        <v>2391</v>
      </c>
      <c r="K232" t="s">
        <v>549</v>
      </c>
      <c r="L232" t="s">
        <v>2390</v>
      </c>
      <c r="M232" t="s">
        <v>2392</v>
      </c>
      <c r="N232" t="s">
        <v>2393</v>
      </c>
      <c r="O232" s="87">
        <f t="shared" si="16"/>
        <v>117.36</v>
      </c>
      <c r="P232" t="s">
        <v>555</v>
      </c>
      <c r="Q232" s="86">
        <v>1173600</v>
      </c>
      <c r="R232" s="86">
        <v>26550000</v>
      </c>
      <c r="S232" s="86">
        <f t="shared" si="17"/>
        <v>26.55</v>
      </c>
      <c r="T232" s="86">
        <v>14760</v>
      </c>
      <c r="U232" t="s">
        <v>2394</v>
      </c>
      <c r="AD232" t="s">
        <v>7931</v>
      </c>
    </row>
    <row r="233" spans="1:30" ht="15" customHeight="1" x14ac:dyDescent="0.25">
      <c r="A233" t="s">
        <v>1189</v>
      </c>
      <c r="B233">
        <v>3968479</v>
      </c>
      <c r="C233" t="s">
        <v>540</v>
      </c>
      <c r="D233" t="s">
        <v>1190</v>
      </c>
      <c r="E233" s="30" t="s">
        <v>1191</v>
      </c>
      <c r="F233" t="s">
        <v>549</v>
      </c>
      <c r="G233" t="s">
        <v>550</v>
      </c>
      <c r="H233">
        <v>17300924</v>
      </c>
      <c r="I233" t="s">
        <v>2395</v>
      </c>
      <c r="J233" t="s">
        <v>2396</v>
      </c>
      <c r="K233" t="s">
        <v>549</v>
      </c>
      <c r="L233" t="s">
        <v>2395</v>
      </c>
      <c r="M233" t="s">
        <v>2397</v>
      </c>
      <c r="N233" t="s">
        <v>2398</v>
      </c>
      <c r="O233" s="87">
        <f t="shared" si="16"/>
        <v>162</v>
      </c>
      <c r="P233" t="s">
        <v>555</v>
      </c>
      <c r="Q233" s="86">
        <v>1620000</v>
      </c>
      <c r="R233" s="86">
        <v>36650000</v>
      </c>
      <c r="S233" s="86">
        <f t="shared" si="17"/>
        <v>36.65</v>
      </c>
      <c r="T233" s="86">
        <v>14761</v>
      </c>
      <c r="U233" t="s">
        <v>2389</v>
      </c>
      <c r="AD233" t="s">
        <v>7930</v>
      </c>
    </row>
    <row r="234" spans="1:30" ht="15" customHeight="1" x14ac:dyDescent="0.25">
      <c r="A234" t="s">
        <v>1189</v>
      </c>
      <c r="B234">
        <v>3968479</v>
      </c>
      <c r="C234" t="s">
        <v>540</v>
      </c>
      <c r="D234" t="s">
        <v>1190</v>
      </c>
      <c r="E234" s="30" t="s">
        <v>1191</v>
      </c>
      <c r="F234" t="s">
        <v>549</v>
      </c>
      <c r="G234" t="s">
        <v>550</v>
      </c>
      <c r="H234">
        <v>17300924</v>
      </c>
      <c r="I234" t="s">
        <v>2399</v>
      </c>
      <c r="J234" t="s">
        <v>2400</v>
      </c>
      <c r="K234" t="s">
        <v>549</v>
      </c>
      <c r="L234" t="s">
        <v>2399</v>
      </c>
      <c r="M234" t="s">
        <v>2401</v>
      </c>
      <c r="N234" t="s">
        <v>2402</v>
      </c>
      <c r="O234" s="87">
        <f t="shared" si="16"/>
        <v>436.5</v>
      </c>
      <c r="P234" t="s">
        <v>555</v>
      </c>
      <c r="Q234" s="86">
        <v>4365000</v>
      </c>
      <c r="R234" s="86">
        <v>98760000</v>
      </c>
      <c r="S234" s="86">
        <f t="shared" si="17"/>
        <v>98.76</v>
      </c>
      <c r="T234" s="86">
        <v>14761</v>
      </c>
      <c r="U234" t="s">
        <v>2389</v>
      </c>
      <c r="AD234" t="s">
        <v>7930</v>
      </c>
    </row>
    <row r="235" spans="1:30" ht="15" customHeight="1" x14ac:dyDescent="0.25">
      <c r="A235" t="s">
        <v>1189</v>
      </c>
      <c r="B235">
        <v>3968479</v>
      </c>
      <c r="C235" t="s">
        <v>540</v>
      </c>
      <c r="D235" t="s">
        <v>1190</v>
      </c>
      <c r="E235" s="30" t="s">
        <v>1191</v>
      </c>
      <c r="F235" t="s">
        <v>549</v>
      </c>
      <c r="G235" t="s">
        <v>550</v>
      </c>
      <c r="H235">
        <v>17300924</v>
      </c>
      <c r="I235" t="s">
        <v>2403</v>
      </c>
      <c r="J235" t="s">
        <v>2404</v>
      </c>
      <c r="K235" t="s">
        <v>549</v>
      </c>
      <c r="L235" t="s">
        <v>2403</v>
      </c>
      <c r="M235" t="s">
        <v>2405</v>
      </c>
      <c r="N235" t="s">
        <v>2406</v>
      </c>
      <c r="O235" s="87">
        <f t="shared" si="16"/>
        <v>71.16</v>
      </c>
      <c r="P235" t="s">
        <v>555</v>
      </c>
      <c r="Q235" s="86">
        <v>711600</v>
      </c>
      <c r="R235" s="86">
        <v>16100000</v>
      </c>
      <c r="S235" s="86">
        <f t="shared" si="17"/>
        <v>16.100000000000001</v>
      </c>
      <c r="T235" s="86">
        <v>14760</v>
      </c>
      <c r="U235" t="s">
        <v>2394</v>
      </c>
      <c r="AD235" t="s">
        <v>7931</v>
      </c>
    </row>
    <row r="236" spans="1:30" ht="15" customHeight="1" x14ac:dyDescent="0.25">
      <c r="A236" t="s">
        <v>1189</v>
      </c>
      <c r="B236">
        <v>3968479</v>
      </c>
      <c r="C236" t="s">
        <v>540</v>
      </c>
      <c r="D236" t="s">
        <v>1190</v>
      </c>
      <c r="E236" s="30" t="s">
        <v>1191</v>
      </c>
      <c r="F236" t="s">
        <v>549</v>
      </c>
      <c r="G236" t="s">
        <v>550</v>
      </c>
      <c r="H236">
        <v>17300924</v>
      </c>
      <c r="I236" t="s">
        <v>2407</v>
      </c>
      <c r="J236" t="s">
        <v>2408</v>
      </c>
      <c r="K236" t="s">
        <v>549</v>
      </c>
      <c r="L236" t="s">
        <v>2407</v>
      </c>
      <c r="M236" t="s">
        <v>2409</v>
      </c>
      <c r="N236" t="s">
        <v>2410</v>
      </c>
      <c r="O236" s="87">
        <f t="shared" si="16"/>
        <v>189.6</v>
      </c>
      <c r="P236" t="s">
        <v>555</v>
      </c>
      <c r="Q236" s="86">
        <v>1896000</v>
      </c>
      <c r="R236" s="86">
        <v>42900000</v>
      </c>
      <c r="S236" s="86">
        <f t="shared" si="17"/>
        <v>42.9</v>
      </c>
      <c r="T236" s="86">
        <v>14760</v>
      </c>
      <c r="U236" t="s">
        <v>2394</v>
      </c>
      <c r="AD236" t="s">
        <v>7931</v>
      </c>
    </row>
    <row r="237" spans="1:30" ht="15" customHeight="1" x14ac:dyDescent="0.25">
      <c r="A237" t="s">
        <v>1189</v>
      </c>
      <c r="B237">
        <v>3968479</v>
      </c>
      <c r="C237" t="s">
        <v>540</v>
      </c>
      <c r="D237" t="s">
        <v>1190</v>
      </c>
      <c r="E237" s="30" t="s">
        <v>1191</v>
      </c>
      <c r="F237" t="s">
        <v>549</v>
      </c>
      <c r="G237" t="s">
        <v>550</v>
      </c>
      <c r="H237">
        <v>17300924</v>
      </c>
      <c r="I237" t="s">
        <v>2411</v>
      </c>
      <c r="J237" t="s">
        <v>2412</v>
      </c>
      <c r="K237" t="s">
        <v>549</v>
      </c>
      <c r="L237" t="s">
        <v>2411</v>
      </c>
      <c r="M237" t="s">
        <v>2413</v>
      </c>
      <c r="N237" t="s">
        <v>2414</v>
      </c>
      <c r="O237" s="87">
        <f t="shared" si="16"/>
        <v>144</v>
      </c>
      <c r="P237" t="s">
        <v>555</v>
      </c>
      <c r="Q237" s="86">
        <v>1440000</v>
      </c>
      <c r="R237" s="86">
        <v>32580000</v>
      </c>
      <c r="S237" s="86">
        <f t="shared" si="17"/>
        <v>32.58</v>
      </c>
      <c r="T237" s="86">
        <v>14761</v>
      </c>
      <c r="U237" t="s">
        <v>2389</v>
      </c>
      <c r="AD237" t="s">
        <v>7930</v>
      </c>
    </row>
    <row r="238" spans="1:30" ht="15" customHeight="1" x14ac:dyDescent="0.25">
      <c r="A238" t="s">
        <v>1189</v>
      </c>
      <c r="B238">
        <v>3968479</v>
      </c>
      <c r="C238" t="s">
        <v>540</v>
      </c>
      <c r="D238" t="s">
        <v>1190</v>
      </c>
      <c r="E238" s="30" t="s">
        <v>1191</v>
      </c>
      <c r="F238" t="s">
        <v>549</v>
      </c>
      <c r="G238" t="s">
        <v>550</v>
      </c>
      <c r="H238">
        <v>17300924</v>
      </c>
      <c r="I238" t="s">
        <v>2415</v>
      </c>
      <c r="J238" t="s">
        <v>2416</v>
      </c>
      <c r="K238" t="s">
        <v>549</v>
      </c>
      <c r="L238" t="s">
        <v>2415</v>
      </c>
      <c r="M238" t="s">
        <v>2417</v>
      </c>
      <c r="N238" t="s">
        <v>2418</v>
      </c>
      <c r="O238" s="87">
        <f t="shared" si="16"/>
        <v>34.880000000000003</v>
      </c>
      <c r="P238" t="s">
        <v>555</v>
      </c>
      <c r="Q238" s="86">
        <v>348800</v>
      </c>
      <c r="R238" s="86">
        <v>7890000</v>
      </c>
      <c r="S238" s="86">
        <f t="shared" si="17"/>
        <v>7.89</v>
      </c>
      <c r="T238" s="86">
        <v>14830</v>
      </c>
      <c r="U238" t="s">
        <v>2419</v>
      </c>
      <c r="AD238" t="s">
        <v>7932</v>
      </c>
    </row>
    <row r="239" spans="1:30" ht="15" customHeight="1" x14ac:dyDescent="0.25">
      <c r="A239" t="s">
        <v>1189</v>
      </c>
      <c r="B239">
        <v>3968479</v>
      </c>
      <c r="C239" t="s">
        <v>540</v>
      </c>
      <c r="D239" t="s">
        <v>1190</v>
      </c>
      <c r="E239" s="30" t="s">
        <v>1191</v>
      </c>
      <c r="F239" t="s">
        <v>549</v>
      </c>
      <c r="G239" t="s">
        <v>550</v>
      </c>
      <c r="H239">
        <v>17300924</v>
      </c>
      <c r="I239" t="s">
        <v>2420</v>
      </c>
      <c r="J239" t="s">
        <v>2421</v>
      </c>
      <c r="K239" t="s">
        <v>549</v>
      </c>
      <c r="L239" t="s">
        <v>2420</v>
      </c>
      <c r="M239" t="s">
        <v>2422</v>
      </c>
      <c r="N239" t="s">
        <v>2423</v>
      </c>
      <c r="O239" s="87">
        <f t="shared" si="16"/>
        <v>24</v>
      </c>
      <c r="P239" t="s">
        <v>555</v>
      </c>
      <c r="Q239" s="86">
        <v>240000</v>
      </c>
      <c r="R239" s="86">
        <v>5430000</v>
      </c>
      <c r="S239" s="86">
        <f t="shared" si="17"/>
        <v>5.43</v>
      </c>
      <c r="T239" s="86">
        <v>14830</v>
      </c>
      <c r="U239" t="s">
        <v>2419</v>
      </c>
      <c r="AD239" t="s">
        <v>7932</v>
      </c>
    </row>
    <row r="240" spans="1:30" ht="15" customHeight="1" x14ac:dyDescent="0.25">
      <c r="A240" t="s">
        <v>1189</v>
      </c>
      <c r="B240">
        <v>3968479</v>
      </c>
      <c r="C240" t="s">
        <v>540</v>
      </c>
      <c r="D240" t="s">
        <v>1190</v>
      </c>
      <c r="E240" s="30" t="s">
        <v>1191</v>
      </c>
      <c r="F240" t="s">
        <v>549</v>
      </c>
      <c r="G240" t="s">
        <v>550</v>
      </c>
      <c r="H240">
        <v>17300924</v>
      </c>
      <c r="I240" t="s">
        <v>2424</v>
      </c>
      <c r="J240" t="s">
        <v>2425</v>
      </c>
      <c r="K240" t="s">
        <v>549</v>
      </c>
      <c r="L240" t="s">
        <v>2424</v>
      </c>
      <c r="M240" t="s">
        <v>2426</v>
      </c>
      <c r="N240" t="s">
        <v>2427</v>
      </c>
      <c r="O240" s="87">
        <f t="shared" si="16"/>
        <v>22.19</v>
      </c>
      <c r="P240" t="s">
        <v>555</v>
      </c>
      <c r="Q240" s="86">
        <v>221900</v>
      </c>
      <c r="R240" s="86">
        <v>5020000</v>
      </c>
      <c r="S240" s="86">
        <f t="shared" si="17"/>
        <v>5.0199999999999996</v>
      </c>
      <c r="T240" s="86">
        <v>14830</v>
      </c>
      <c r="U240" t="s">
        <v>2419</v>
      </c>
      <c r="AD240" t="s">
        <v>7932</v>
      </c>
    </row>
    <row r="241" spans="1:30" ht="15" customHeight="1" x14ac:dyDescent="0.25">
      <c r="A241" t="s">
        <v>1189</v>
      </c>
      <c r="B241">
        <v>3968479</v>
      </c>
      <c r="C241" t="s">
        <v>540</v>
      </c>
      <c r="D241" t="s">
        <v>1190</v>
      </c>
      <c r="E241" s="30" t="s">
        <v>1191</v>
      </c>
      <c r="F241" t="s">
        <v>549</v>
      </c>
      <c r="G241" t="s">
        <v>550</v>
      </c>
      <c r="H241">
        <v>17300924</v>
      </c>
      <c r="I241" t="s">
        <v>2428</v>
      </c>
      <c r="J241" t="s">
        <v>2429</v>
      </c>
      <c r="K241" t="s">
        <v>549</v>
      </c>
      <c r="L241" t="s">
        <v>2428</v>
      </c>
      <c r="M241" t="s">
        <v>2430</v>
      </c>
      <c r="N241" t="s">
        <v>2431</v>
      </c>
      <c r="O241" s="87">
        <f t="shared" si="16"/>
        <v>30.42</v>
      </c>
      <c r="P241" t="s">
        <v>555</v>
      </c>
      <c r="Q241" s="86">
        <v>304200</v>
      </c>
      <c r="R241" s="86">
        <v>6880000</v>
      </c>
      <c r="S241" s="86">
        <f t="shared" si="17"/>
        <v>6.88</v>
      </c>
      <c r="T241" s="86">
        <v>14830</v>
      </c>
      <c r="U241" t="s">
        <v>2419</v>
      </c>
      <c r="AD241" t="s">
        <v>7932</v>
      </c>
    </row>
    <row r="242" spans="1:30" ht="15" customHeight="1" x14ac:dyDescent="0.25">
      <c r="A242" t="s">
        <v>1189</v>
      </c>
      <c r="B242">
        <v>3968479</v>
      </c>
      <c r="C242" t="s">
        <v>540</v>
      </c>
      <c r="D242" t="s">
        <v>1190</v>
      </c>
      <c r="E242" s="30" t="s">
        <v>1191</v>
      </c>
      <c r="F242" t="s">
        <v>549</v>
      </c>
      <c r="G242" t="s">
        <v>550</v>
      </c>
      <c r="H242">
        <v>17300924</v>
      </c>
      <c r="I242" t="s">
        <v>2432</v>
      </c>
      <c r="J242" t="s">
        <v>2433</v>
      </c>
      <c r="K242" t="s">
        <v>549</v>
      </c>
      <c r="L242" t="s">
        <v>2432</v>
      </c>
      <c r="M242" t="s">
        <v>2434</v>
      </c>
      <c r="N242" t="s">
        <v>2435</v>
      </c>
      <c r="O242" s="87">
        <f t="shared" si="16"/>
        <v>44.28</v>
      </c>
      <c r="P242" t="s">
        <v>555</v>
      </c>
      <c r="Q242" s="86">
        <v>442800</v>
      </c>
      <c r="R242" s="86">
        <v>10020000</v>
      </c>
      <c r="S242" s="86">
        <f t="shared" si="17"/>
        <v>10.02</v>
      </c>
      <c r="T242" s="86">
        <v>14830</v>
      </c>
      <c r="U242" t="s">
        <v>2419</v>
      </c>
      <c r="AD242" t="s">
        <v>7932</v>
      </c>
    </row>
    <row r="243" spans="1:30" ht="15" customHeight="1" x14ac:dyDescent="0.25">
      <c r="A243" t="s">
        <v>1189</v>
      </c>
      <c r="B243">
        <v>3968479</v>
      </c>
      <c r="C243" t="s">
        <v>540</v>
      </c>
      <c r="D243" t="s">
        <v>1190</v>
      </c>
      <c r="E243" s="30" t="s">
        <v>1191</v>
      </c>
      <c r="F243" t="s">
        <v>549</v>
      </c>
      <c r="G243" t="s">
        <v>550</v>
      </c>
      <c r="H243">
        <v>17300924</v>
      </c>
      <c r="I243" t="s">
        <v>2436</v>
      </c>
      <c r="J243" t="s">
        <v>2437</v>
      </c>
      <c r="K243" t="s">
        <v>549</v>
      </c>
      <c r="L243" t="s">
        <v>2436</v>
      </c>
      <c r="M243" t="s">
        <v>2438</v>
      </c>
      <c r="N243" t="s">
        <v>2439</v>
      </c>
      <c r="O243" s="87">
        <f t="shared" si="16"/>
        <v>1230</v>
      </c>
      <c r="P243" t="s">
        <v>555</v>
      </c>
      <c r="Q243" s="86">
        <v>12300000</v>
      </c>
      <c r="R243" s="86">
        <v>278300000</v>
      </c>
      <c r="S243" s="86">
        <f t="shared" si="17"/>
        <v>278.3</v>
      </c>
      <c r="T243" s="86">
        <v>14761</v>
      </c>
      <c r="U243" t="s">
        <v>2389</v>
      </c>
      <c r="AD243" t="s">
        <v>7930</v>
      </c>
    </row>
    <row r="244" spans="1:30" ht="15" customHeight="1" x14ac:dyDescent="0.25">
      <c r="A244" t="s">
        <v>1189</v>
      </c>
      <c r="B244">
        <v>3968479</v>
      </c>
      <c r="C244" t="s">
        <v>540</v>
      </c>
      <c r="D244" t="s">
        <v>1190</v>
      </c>
      <c r="E244" s="30" t="s">
        <v>1191</v>
      </c>
      <c r="F244" t="s">
        <v>549</v>
      </c>
      <c r="G244" t="s">
        <v>550</v>
      </c>
      <c r="H244">
        <v>17300924</v>
      </c>
      <c r="I244" t="s">
        <v>2440</v>
      </c>
      <c r="J244" t="s">
        <v>2441</v>
      </c>
      <c r="K244" t="s">
        <v>549</v>
      </c>
      <c r="L244" t="s">
        <v>2440</v>
      </c>
      <c r="M244" t="s">
        <v>2442</v>
      </c>
      <c r="N244" t="s">
        <v>2443</v>
      </c>
      <c r="O244" s="87">
        <f t="shared" si="16"/>
        <v>609.6</v>
      </c>
      <c r="P244" t="s">
        <v>555</v>
      </c>
      <c r="Q244" s="86">
        <v>6096000</v>
      </c>
      <c r="R244" s="86">
        <v>137930000</v>
      </c>
      <c r="S244" s="86">
        <f t="shared" si="17"/>
        <v>137.93</v>
      </c>
      <c r="T244" s="86">
        <v>14760</v>
      </c>
      <c r="U244" t="s">
        <v>2394</v>
      </c>
      <c r="AD244" t="s">
        <v>7931</v>
      </c>
    </row>
    <row r="245" spans="1:30" ht="15" customHeight="1" x14ac:dyDescent="0.25">
      <c r="A245" t="s">
        <v>1189</v>
      </c>
      <c r="B245">
        <v>3968479</v>
      </c>
      <c r="C245" t="s">
        <v>540</v>
      </c>
      <c r="D245" t="s">
        <v>1190</v>
      </c>
      <c r="E245" s="30" t="s">
        <v>1191</v>
      </c>
      <c r="F245" t="s">
        <v>549</v>
      </c>
      <c r="G245" t="s">
        <v>550</v>
      </c>
      <c r="H245">
        <v>17300924</v>
      </c>
      <c r="I245" t="s">
        <v>2444</v>
      </c>
      <c r="J245" t="s">
        <v>2445</v>
      </c>
      <c r="K245" t="s">
        <v>549</v>
      </c>
      <c r="L245" t="s">
        <v>2444</v>
      </c>
      <c r="M245" t="s">
        <v>2446</v>
      </c>
      <c r="N245" t="s">
        <v>2447</v>
      </c>
      <c r="O245" s="87">
        <f t="shared" si="16"/>
        <v>1320</v>
      </c>
      <c r="P245" t="s">
        <v>555</v>
      </c>
      <c r="Q245" s="86">
        <v>13200000</v>
      </c>
      <c r="R245" s="86">
        <v>298660000</v>
      </c>
      <c r="S245" s="86">
        <f t="shared" si="17"/>
        <v>298.66000000000003</v>
      </c>
      <c r="T245" s="86">
        <v>14761</v>
      </c>
      <c r="U245" t="s">
        <v>2389</v>
      </c>
      <c r="AD245" t="s">
        <v>7930</v>
      </c>
    </row>
    <row r="246" spans="1:30" ht="15" customHeight="1" x14ac:dyDescent="0.25">
      <c r="A246" t="s">
        <v>1189</v>
      </c>
      <c r="B246">
        <v>3968479</v>
      </c>
      <c r="C246" t="s">
        <v>540</v>
      </c>
      <c r="D246" t="s">
        <v>1190</v>
      </c>
      <c r="E246" s="30" t="s">
        <v>1191</v>
      </c>
      <c r="F246" t="s">
        <v>549</v>
      </c>
      <c r="G246" t="s">
        <v>550</v>
      </c>
      <c r="H246">
        <v>17300924</v>
      </c>
      <c r="I246" t="s">
        <v>2448</v>
      </c>
      <c r="J246" t="s">
        <v>2449</v>
      </c>
      <c r="K246" t="s">
        <v>549</v>
      </c>
      <c r="L246" t="s">
        <v>2448</v>
      </c>
      <c r="M246" t="s">
        <v>2450</v>
      </c>
      <c r="N246" t="s">
        <v>2451</v>
      </c>
      <c r="O246" s="87">
        <f t="shared" si="16"/>
        <v>445.5</v>
      </c>
      <c r="P246" t="s">
        <v>555</v>
      </c>
      <c r="Q246" s="86">
        <v>4455000</v>
      </c>
      <c r="R246" s="86">
        <v>100730000</v>
      </c>
      <c r="S246" s="86">
        <f t="shared" si="17"/>
        <v>100.73</v>
      </c>
      <c r="T246" s="86">
        <v>14761</v>
      </c>
      <c r="U246" t="s">
        <v>2389</v>
      </c>
      <c r="AD246" t="s">
        <v>7930</v>
      </c>
    </row>
    <row r="247" spans="1:30" ht="15" customHeight="1" x14ac:dyDescent="0.25">
      <c r="A247" t="s">
        <v>1189</v>
      </c>
      <c r="B247">
        <v>3968479</v>
      </c>
      <c r="C247" t="s">
        <v>540</v>
      </c>
      <c r="D247" t="s">
        <v>1190</v>
      </c>
      <c r="E247" s="30" t="s">
        <v>1191</v>
      </c>
      <c r="F247" t="s">
        <v>549</v>
      </c>
      <c r="G247" t="s">
        <v>550</v>
      </c>
      <c r="H247">
        <v>17300924</v>
      </c>
      <c r="I247" t="s">
        <v>2452</v>
      </c>
      <c r="J247" t="s">
        <v>2453</v>
      </c>
      <c r="K247" t="s">
        <v>549</v>
      </c>
      <c r="L247" t="s">
        <v>2452</v>
      </c>
      <c r="M247" t="s">
        <v>2454</v>
      </c>
      <c r="N247" t="s">
        <v>2455</v>
      </c>
      <c r="O247" s="87">
        <f t="shared" si="16"/>
        <v>287.10000000000002</v>
      </c>
      <c r="P247" t="s">
        <v>555</v>
      </c>
      <c r="Q247" s="86">
        <v>2871000</v>
      </c>
      <c r="R247" s="86">
        <v>64920000</v>
      </c>
      <c r="S247" s="86">
        <f t="shared" si="17"/>
        <v>64.92</v>
      </c>
      <c r="T247" s="86">
        <v>14761</v>
      </c>
      <c r="U247" t="s">
        <v>2389</v>
      </c>
      <c r="AD247" t="s">
        <v>7930</v>
      </c>
    </row>
    <row r="248" spans="1:30" ht="15" customHeight="1" x14ac:dyDescent="0.25">
      <c r="A248" t="s">
        <v>1189</v>
      </c>
      <c r="B248">
        <v>3968479</v>
      </c>
      <c r="C248" t="s">
        <v>540</v>
      </c>
      <c r="D248" t="s">
        <v>1190</v>
      </c>
      <c r="E248" s="30" t="s">
        <v>1191</v>
      </c>
      <c r="F248" t="s">
        <v>549</v>
      </c>
      <c r="G248" t="s">
        <v>550</v>
      </c>
      <c r="H248">
        <v>17300924</v>
      </c>
      <c r="I248" t="s">
        <v>2456</v>
      </c>
      <c r="J248" t="s">
        <v>2457</v>
      </c>
      <c r="K248" t="s">
        <v>549</v>
      </c>
      <c r="L248" t="s">
        <v>2456</v>
      </c>
      <c r="M248" t="s">
        <v>2458</v>
      </c>
      <c r="N248" t="s">
        <v>2459</v>
      </c>
      <c r="O248" s="87">
        <f t="shared" si="16"/>
        <v>208.35</v>
      </c>
      <c r="P248" t="s">
        <v>555</v>
      </c>
      <c r="Q248" s="86">
        <v>2083500</v>
      </c>
      <c r="R248" s="86">
        <v>47110000</v>
      </c>
      <c r="S248" s="86">
        <f t="shared" si="17"/>
        <v>47.11</v>
      </c>
      <c r="T248" s="86">
        <v>14761</v>
      </c>
      <c r="U248" t="s">
        <v>2389</v>
      </c>
      <c r="AD248" t="s">
        <v>7930</v>
      </c>
    </row>
    <row r="249" spans="1:30" ht="15" customHeight="1" x14ac:dyDescent="0.25">
      <c r="A249" t="s">
        <v>1189</v>
      </c>
      <c r="B249">
        <v>3968479</v>
      </c>
      <c r="C249" t="s">
        <v>540</v>
      </c>
      <c r="D249" t="s">
        <v>1190</v>
      </c>
      <c r="E249" s="30" t="s">
        <v>1191</v>
      </c>
      <c r="F249" t="s">
        <v>549</v>
      </c>
      <c r="G249" t="s">
        <v>550</v>
      </c>
      <c r="H249">
        <v>17300924</v>
      </c>
      <c r="I249" t="s">
        <v>2460</v>
      </c>
      <c r="J249" t="s">
        <v>2461</v>
      </c>
      <c r="K249" t="s">
        <v>549</v>
      </c>
      <c r="L249" t="s">
        <v>2460</v>
      </c>
      <c r="M249" t="s">
        <v>2462</v>
      </c>
      <c r="N249" t="s">
        <v>2463</v>
      </c>
      <c r="O249" s="87">
        <f t="shared" si="16"/>
        <v>157.5</v>
      </c>
      <c r="P249" t="s">
        <v>555</v>
      </c>
      <c r="Q249" s="86">
        <v>1575000</v>
      </c>
      <c r="R249" s="86">
        <v>35610000</v>
      </c>
      <c r="S249" s="86">
        <f t="shared" si="17"/>
        <v>35.61</v>
      </c>
      <c r="T249" s="86">
        <v>14761</v>
      </c>
      <c r="U249" t="s">
        <v>2389</v>
      </c>
      <c r="AD249" t="s">
        <v>7930</v>
      </c>
    </row>
    <row r="250" spans="1:30" ht="15" customHeight="1" x14ac:dyDescent="0.25">
      <c r="A250" t="s">
        <v>1189</v>
      </c>
      <c r="B250">
        <v>3968479</v>
      </c>
      <c r="C250" t="s">
        <v>540</v>
      </c>
      <c r="D250" t="s">
        <v>1190</v>
      </c>
      <c r="E250" s="30" t="s">
        <v>1191</v>
      </c>
      <c r="F250" t="s">
        <v>549</v>
      </c>
      <c r="G250" t="s">
        <v>550</v>
      </c>
      <c r="H250">
        <v>17300924</v>
      </c>
      <c r="I250" t="s">
        <v>2464</v>
      </c>
      <c r="J250" t="s">
        <v>2465</v>
      </c>
      <c r="K250" t="s">
        <v>549</v>
      </c>
      <c r="L250" t="s">
        <v>2464</v>
      </c>
      <c r="M250" t="s">
        <v>2466</v>
      </c>
      <c r="N250" t="s">
        <v>2467</v>
      </c>
      <c r="O250" s="87">
        <f t="shared" si="16"/>
        <v>363.15</v>
      </c>
      <c r="P250" t="s">
        <v>555</v>
      </c>
      <c r="Q250" s="86">
        <v>3631500</v>
      </c>
      <c r="R250" s="86">
        <v>82110000</v>
      </c>
      <c r="S250" s="86">
        <f t="shared" si="17"/>
        <v>82.11</v>
      </c>
      <c r="T250" s="86">
        <v>14761</v>
      </c>
      <c r="U250" t="s">
        <v>2389</v>
      </c>
      <c r="AD250" t="s">
        <v>7930</v>
      </c>
    </row>
    <row r="251" spans="1:30" ht="15" customHeight="1" x14ac:dyDescent="0.25">
      <c r="A251" t="s">
        <v>1189</v>
      </c>
      <c r="B251">
        <v>3968479</v>
      </c>
      <c r="C251" t="s">
        <v>540</v>
      </c>
      <c r="D251" t="s">
        <v>1190</v>
      </c>
      <c r="E251" s="30" t="s">
        <v>1191</v>
      </c>
      <c r="F251" t="s">
        <v>549</v>
      </c>
      <c r="G251" t="s">
        <v>550</v>
      </c>
      <c r="H251">
        <v>17300924</v>
      </c>
      <c r="I251" t="s">
        <v>2468</v>
      </c>
      <c r="J251" t="s">
        <v>2469</v>
      </c>
      <c r="K251" t="s">
        <v>549</v>
      </c>
      <c r="L251" t="s">
        <v>2468</v>
      </c>
      <c r="M251" t="s">
        <v>2470</v>
      </c>
      <c r="N251" t="s">
        <v>2471</v>
      </c>
      <c r="O251" s="87">
        <f t="shared" si="16"/>
        <v>148.5</v>
      </c>
      <c r="P251" t="s">
        <v>555</v>
      </c>
      <c r="Q251" s="86">
        <v>1485000</v>
      </c>
      <c r="R251" s="86">
        <v>33580000</v>
      </c>
      <c r="S251" s="86">
        <f t="shared" si="17"/>
        <v>33.58</v>
      </c>
      <c r="T251" s="86">
        <v>14761</v>
      </c>
      <c r="U251" t="s">
        <v>2389</v>
      </c>
      <c r="AD251" t="s">
        <v>7930</v>
      </c>
    </row>
    <row r="252" spans="1:30" ht="15" customHeight="1" x14ac:dyDescent="0.25">
      <c r="A252" t="s">
        <v>1189</v>
      </c>
      <c r="B252">
        <v>3968479</v>
      </c>
      <c r="C252" t="s">
        <v>540</v>
      </c>
      <c r="D252" t="s">
        <v>1190</v>
      </c>
      <c r="E252" s="30" t="s">
        <v>1191</v>
      </c>
      <c r="F252" t="s">
        <v>549</v>
      </c>
      <c r="G252" t="s">
        <v>550</v>
      </c>
      <c r="H252">
        <v>17300924</v>
      </c>
      <c r="I252" t="s">
        <v>2472</v>
      </c>
      <c r="J252" t="s">
        <v>2473</v>
      </c>
      <c r="K252" t="s">
        <v>549</v>
      </c>
      <c r="L252" t="s">
        <v>2472</v>
      </c>
      <c r="M252" t="s">
        <v>2474</v>
      </c>
      <c r="N252" t="s">
        <v>2475</v>
      </c>
      <c r="O252" s="87">
        <f t="shared" si="16"/>
        <v>552.6</v>
      </c>
      <c r="P252" t="s">
        <v>555</v>
      </c>
      <c r="Q252" s="86">
        <v>5526000</v>
      </c>
      <c r="R252" s="86">
        <v>124950000</v>
      </c>
      <c r="S252" s="86">
        <f t="shared" si="17"/>
        <v>124.95</v>
      </c>
      <c r="T252" s="86">
        <v>14761</v>
      </c>
      <c r="U252" t="s">
        <v>2389</v>
      </c>
      <c r="AD252" t="s">
        <v>7930</v>
      </c>
    </row>
    <row r="253" spans="1:30" ht="15" customHeight="1" x14ac:dyDescent="0.25">
      <c r="A253" t="s">
        <v>1189</v>
      </c>
      <c r="B253">
        <v>3968479</v>
      </c>
      <c r="C253" t="s">
        <v>540</v>
      </c>
      <c r="D253" t="s">
        <v>1190</v>
      </c>
      <c r="E253" s="30" t="s">
        <v>1191</v>
      </c>
      <c r="F253" t="s">
        <v>549</v>
      </c>
      <c r="G253" t="s">
        <v>550</v>
      </c>
      <c r="H253">
        <v>17300924</v>
      </c>
      <c r="I253" t="s">
        <v>2476</v>
      </c>
      <c r="J253" t="s">
        <v>2477</v>
      </c>
      <c r="K253" t="s">
        <v>549</v>
      </c>
      <c r="L253" t="s">
        <v>2476</v>
      </c>
      <c r="M253" t="s">
        <v>2478</v>
      </c>
      <c r="N253" t="s">
        <v>2479</v>
      </c>
      <c r="O253" s="87">
        <f t="shared" si="16"/>
        <v>189</v>
      </c>
      <c r="P253" t="s">
        <v>555</v>
      </c>
      <c r="Q253" s="86">
        <v>1890000</v>
      </c>
      <c r="R253" s="86">
        <v>42740000</v>
      </c>
      <c r="S253" s="86">
        <f t="shared" si="17"/>
        <v>42.74</v>
      </c>
      <c r="T253" s="86">
        <v>14761</v>
      </c>
      <c r="U253" t="s">
        <v>2389</v>
      </c>
      <c r="AD253" t="s">
        <v>7930</v>
      </c>
    </row>
    <row r="254" spans="1:30" ht="15" customHeight="1" x14ac:dyDescent="0.25">
      <c r="A254" t="s">
        <v>1189</v>
      </c>
      <c r="B254">
        <v>3968479</v>
      </c>
      <c r="C254" t="s">
        <v>540</v>
      </c>
      <c r="D254" t="s">
        <v>1190</v>
      </c>
      <c r="E254" s="30" t="s">
        <v>1191</v>
      </c>
      <c r="F254" t="s">
        <v>549</v>
      </c>
      <c r="G254" t="s">
        <v>550</v>
      </c>
      <c r="H254">
        <v>17300924</v>
      </c>
      <c r="I254" t="s">
        <v>2480</v>
      </c>
      <c r="J254" t="s">
        <v>2481</v>
      </c>
      <c r="K254" t="s">
        <v>549</v>
      </c>
      <c r="L254" t="s">
        <v>2480</v>
      </c>
      <c r="M254" t="s">
        <v>2482</v>
      </c>
      <c r="N254" t="s">
        <v>2483</v>
      </c>
      <c r="O254" s="87">
        <f t="shared" si="16"/>
        <v>709.2</v>
      </c>
      <c r="P254" t="s">
        <v>555</v>
      </c>
      <c r="Q254" s="86">
        <v>7092000</v>
      </c>
      <c r="R254" s="86">
        <v>160360000</v>
      </c>
      <c r="S254" s="86">
        <f t="shared" si="17"/>
        <v>160.36000000000001</v>
      </c>
      <c r="T254" s="86">
        <v>14761</v>
      </c>
      <c r="U254" t="s">
        <v>2389</v>
      </c>
      <c r="AD254" t="s">
        <v>7930</v>
      </c>
    </row>
    <row r="255" spans="1:30" ht="15" customHeight="1" x14ac:dyDescent="0.25">
      <c r="A255" t="s">
        <v>1189</v>
      </c>
      <c r="B255">
        <v>3968479</v>
      </c>
      <c r="C255" t="s">
        <v>540</v>
      </c>
      <c r="D255" t="s">
        <v>1190</v>
      </c>
      <c r="E255" s="30" t="s">
        <v>1191</v>
      </c>
      <c r="F255" t="s">
        <v>549</v>
      </c>
      <c r="G255" t="s">
        <v>550</v>
      </c>
      <c r="H255">
        <v>17300924</v>
      </c>
      <c r="I255" t="s">
        <v>2484</v>
      </c>
      <c r="J255" t="s">
        <v>2485</v>
      </c>
      <c r="K255" t="s">
        <v>549</v>
      </c>
      <c r="L255" t="s">
        <v>2484</v>
      </c>
      <c r="M255" t="s">
        <v>2486</v>
      </c>
      <c r="N255" t="s">
        <v>2487</v>
      </c>
      <c r="O255" s="87">
        <f t="shared" si="16"/>
        <v>475.65</v>
      </c>
      <c r="P255" t="s">
        <v>555</v>
      </c>
      <c r="Q255" s="86">
        <v>4756500</v>
      </c>
      <c r="R255" s="86">
        <v>107550000</v>
      </c>
      <c r="S255" s="86">
        <f t="shared" si="17"/>
        <v>107.55</v>
      </c>
      <c r="T255" s="86">
        <v>14761</v>
      </c>
      <c r="U255" t="s">
        <v>2389</v>
      </c>
      <c r="AD255" t="s">
        <v>7930</v>
      </c>
    </row>
    <row r="256" spans="1:30" ht="15" customHeight="1" x14ac:dyDescent="0.25">
      <c r="A256" t="s">
        <v>1189</v>
      </c>
      <c r="B256">
        <v>3968479</v>
      </c>
      <c r="C256" t="s">
        <v>540</v>
      </c>
      <c r="D256" t="s">
        <v>1190</v>
      </c>
      <c r="E256" s="30" t="s">
        <v>1191</v>
      </c>
      <c r="F256" t="s">
        <v>549</v>
      </c>
      <c r="G256" t="s">
        <v>550</v>
      </c>
      <c r="H256">
        <v>17300924</v>
      </c>
      <c r="I256" t="s">
        <v>2488</v>
      </c>
      <c r="J256" t="s">
        <v>2489</v>
      </c>
      <c r="K256" t="s">
        <v>549</v>
      </c>
      <c r="L256" t="s">
        <v>2488</v>
      </c>
      <c r="M256" t="s">
        <v>2490</v>
      </c>
      <c r="N256" t="s">
        <v>2491</v>
      </c>
      <c r="O256" s="87">
        <f t="shared" si="16"/>
        <v>90.68</v>
      </c>
      <c r="P256" t="s">
        <v>555</v>
      </c>
      <c r="Q256" s="86">
        <v>906800</v>
      </c>
      <c r="R256" s="86">
        <v>20500000</v>
      </c>
      <c r="S256" s="86">
        <f t="shared" si="17"/>
        <v>20.5</v>
      </c>
      <c r="T256" s="86">
        <v>14761</v>
      </c>
      <c r="U256" t="s">
        <v>2389</v>
      </c>
      <c r="AD256" t="s">
        <v>7930</v>
      </c>
    </row>
    <row r="257" spans="1:30" ht="15" customHeight="1" x14ac:dyDescent="0.25">
      <c r="A257" t="s">
        <v>1189</v>
      </c>
      <c r="B257">
        <v>3968479</v>
      </c>
      <c r="C257" t="s">
        <v>540</v>
      </c>
      <c r="D257" t="s">
        <v>1190</v>
      </c>
      <c r="E257" s="30" t="s">
        <v>1191</v>
      </c>
      <c r="F257" t="s">
        <v>549</v>
      </c>
      <c r="G257" t="s">
        <v>550</v>
      </c>
      <c r="H257">
        <v>17300924</v>
      </c>
      <c r="I257" t="s">
        <v>2492</v>
      </c>
      <c r="J257" t="s">
        <v>2493</v>
      </c>
      <c r="K257" t="s">
        <v>549</v>
      </c>
      <c r="L257" t="s">
        <v>2492</v>
      </c>
      <c r="M257" t="s">
        <v>2494</v>
      </c>
      <c r="N257" t="s">
        <v>2491</v>
      </c>
      <c r="O257" s="87">
        <f t="shared" si="16"/>
        <v>113.09</v>
      </c>
      <c r="P257" t="s">
        <v>555</v>
      </c>
      <c r="Q257" s="86">
        <v>1130900</v>
      </c>
      <c r="R257" s="86">
        <v>25570000</v>
      </c>
      <c r="S257" s="86">
        <f t="shared" si="17"/>
        <v>25.57</v>
      </c>
      <c r="T257" s="86">
        <v>14761</v>
      </c>
      <c r="U257" t="s">
        <v>2389</v>
      </c>
      <c r="AD257" t="s">
        <v>7930</v>
      </c>
    </row>
    <row r="258" spans="1:30" ht="15" customHeight="1" x14ac:dyDescent="0.25">
      <c r="A258" t="s">
        <v>1189</v>
      </c>
      <c r="B258">
        <v>3968479</v>
      </c>
      <c r="C258" t="s">
        <v>540</v>
      </c>
      <c r="D258" t="s">
        <v>1190</v>
      </c>
      <c r="E258" s="30" t="s">
        <v>1191</v>
      </c>
      <c r="F258" t="s">
        <v>549</v>
      </c>
      <c r="G258" t="s">
        <v>550</v>
      </c>
      <c r="H258">
        <v>17300924</v>
      </c>
      <c r="I258" t="s">
        <v>2495</v>
      </c>
      <c r="J258" t="s">
        <v>2496</v>
      </c>
      <c r="K258" t="s">
        <v>549</v>
      </c>
      <c r="L258" t="s">
        <v>2495</v>
      </c>
      <c r="M258" t="s">
        <v>2497</v>
      </c>
      <c r="N258" t="s">
        <v>2498</v>
      </c>
      <c r="O258" s="87">
        <f t="shared" si="16"/>
        <v>54.72</v>
      </c>
      <c r="P258" t="s">
        <v>555</v>
      </c>
      <c r="Q258" s="86">
        <v>547200</v>
      </c>
      <c r="R258" s="86">
        <v>12370000</v>
      </c>
      <c r="S258" s="86">
        <f t="shared" si="17"/>
        <v>12.37</v>
      </c>
      <c r="T258" s="86">
        <v>14828</v>
      </c>
      <c r="U258" t="s">
        <v>2499</v>
      </c>
      <c r="AD258" t="s">
        <v>7933</v>
      </c>
    </row>
    <row r="259" spans="1:30" ht="15" customHeight="1" x14ac:dyDescent="0.25">
      <c r="A259" t="s">
        <v>1189</v>
      </c>
      <c r="B259">
        <v>3968479</v>
      </c>
      <c r="C259" t="s">
        <v>540</v>
      </c>
      <c r="D259" t="s">
        <v>1190</v>
      </c>
      <c r="E259" s="30" t="s">
        <v>1191</v>
      </c>
      <c r="F259" t="s">
        <v>549</v>
      </c>
      <c r="G259" t="s">
        <v>550</v>
      </c>
      <c r="H259">
        <v>17300924</v>
      </c>
      <c r="I259" t="s">
        <v>2500</v>
      </c>
      <c r="J259" t="s">
        <v>2501</v>
      </c>
      <c r="K259" t="s">
        <v>549</v>
      </c>
      <c r="L259" t="s">
        <v>2500</v>
      </c>
      <c r="M259" t="s">
        <v>2502</v>
      </c>
      <c r="N259" t="s">
        <v>2503</v>
      </c>
      <c r="O259" s="87">
        <f t="shared" si="16"/>
        <v>51.8</v>
      </c>
      <c r="P259" t="s">
        <v>555</v>
      </c>
      <c r="Q259" s="86">
        <v>518000</v>
      </c>
      <c r="R259" s="86">
        <v>11710000</v>
      </c>
      <c r="S259" s="86">
        <f t="shared" si="17"/>
        <v>11.71</v>
      </c>
      <c r="T259" s="86">
        <v>14828</v>
      </c>
      <c r="U259" t="s">
        <v>2499</v>
      </c>
      <c r="AD259" t="s">
        <v>7933</v>
      </c>
    </row>
    <row r="260" spans="1:30" ht="15" customHeight="1" x14ac:dyDescent="0.25">
      <c r="A260" t="s">
        <v>1189</v>
      </c>
      <c r="B260">
        <v>3968479</v>
      </c>
      <c r="C260" t="s">
        <v>540</v>
      </c>
      <c r="D260" t="s">
        <v>1190</v>
      </c>
      <c r="E260" s="30" t="s">
        <v>1191</v>
      </c>
      <c r="F260" t="s">
        <v>549</v>
      </c>
      <c r="G260" t="s">
        <v>550</v>
      </c>
      <c r="H260">
        <v>17300924</v>
      </c>
      <c r="I260" t="s">
        <v>2504</v>
      </c>
      <c r="J260" t="s">
        <v>2505</v>
      </c>
      <c r="K260" t="s">
        <v>549</v>
      </c>
      <c r="L260" t="s">
        <v>2504</v>
      </c>
      <c r="M260" t="s">
        <v>2506</v>
      </c>
      <c r="N260" t="s">
        <v>2507</v>
      </c>
      <c r="O260" s="87">
        <f t="shared" si="16"/>
        <v>51.75</v>
      </c>
      <c r="P260" t="s">
        <v>555</v>
      </c>
      <c r="Q260" s="86">
        <v>517500</v>
      </c>
      <c r="R260" s="86">
        <v>11700000</v>
      </c>
      <c r="S260" s="86">
        <f t="shared" si="17"/>
        <v>11.7</v>
      </c>
      <c r="T260" s="86">
        <v>14828</v>
      </c>
      <c r="U260" t="s">
        <v>2499</v>
      </c>
      <c r="AD260" t="s">
        <v>7933</v>
      </c>
    </row>
    <row r="261" spans="1:30" ht="15" customHeight="1" x14ac:dyDescent="0.25">
      <c r="A261" t="s">
        <v>1189</v>
      </c>
      <c r="B261">
        <v>3968479</v>
      </c>
      <c r="C261" t="s">
        <v>540</v>
      </c>
      <c r="D261" t="s">
        <v>1190</v>
      </c>
      <c r="E261" s="30" t="s">
        <v>1191</v>
      </c>
      <c r="F261" t="s">
        <v>549</v>
      </c>
      <c r="G261" t="s">
        <v>550</v>
      </c>
      <c r="H261">
        <v>17300924</v>
      </c>
      <c r="I261" t="s">
        <v>2508</v>
      </c>
      <c r="J261" t="s">
        <v>2509</v>
      </c>
      <c r="K261" t="s">
        <v>549</v>
      </c>
      <c r="L261" t="s">
        <v>2508</v>
      </c>
      <c r="M261" t="s">
        <v>2510</v>
      </c>
      <c r="N261" t="s">
        <v>2511</v>
      </c>
      <c r="O261" s="87">
        <f t="shared" si="16"/>
        <v>61.11</v>
      </c>
      <c r="P261" t="s">
        <v>555</v>
      </c>
      <c r="Q261" s="86">
        <v>611100</v>
      </c>
      <c r="R261" s="86">
        <v>13820000</v>
      </c>
      <c r="S261" s="86">
        <f t="shared" si="17"/>
        <v>13.82</v>
      </c>
      <c r="T261" s="86">
        <v>14828</v>
      </c>
      <c r="U261" t="s">
        <v>2499</v>
      </c>
      <c r="AD261" t="s">
        <v>7933</v>
      </c>
    </row>
    <row r="262" spans="1:30" ht="15" customHeight="1" x14ac:dyDescent="0.25">
      <c r="A262" t="s">
        <v>1189</v>
      </c>
      <c r="B262">
        <v>3968479</v>
      </c>
      <c r="C262" t="s">
        <v>540</v>
      </c>
      <c r="D262" t="s">
        <v>1190</v>
      </c>
      <c r="E262" s="30" t="s">
        <v>1191</v>
      </c>
      <c r="F262" t="s">
        <v>549</v>
      </c>
      <c r="G262" t="s">
        <v>550</v>
      </c>
      <c r="H262">
        <v>17300924</v>
      </c>
      <c r="I262" t="s">
        <v>2512</v>
      </c>
      <c r="J262" t="s">
        <v>2513</v>
      </c>
      <c r="K262" t="s">
        <v>549</v>
      </c>
      <c r="L262" t="s">
        <v>2512</v>
      </c>
      <c r="M262" t="s">
        <v>2514</v>
      </c>
      <c r="N262" t="s">
        <v>2515</v>
      </c>
      <c r="O262" s="87">
        <f t="shared" si="16"/>
        <v>86.68</v>
      </c>
      <c r="P262" t="s">
        <v>555</v>
      </c>
      <c r="Q262" s="86">
        <v>866800</v>
      </c>
      <c r="R262" s="86">
        <v>19600000</v>
      </c>
      <c r="S262" s="86">
        <f t="shared" si="17"/>
        <v>19.600000000000001</v>
      </c>
      <c r="T262" s="86">
        <v>14761</v>
      </c>
      <c r="U262" t="s">
        <v>2389</v>
      </c>
      <c r="AD262" t="s">
        <v>7930</v>
      </c>
    </row>
    <row r="263" spans="1:30" ht="15" customHeight="1" x14ac:dyDescent="0.25">
      <c r="A263" t="s">
        <v>1189</v>
      </c>
      <c r="B263">
        <v>3968479</v>
      </c>
      <c r="C263" t="s">
        <v>540</v>
      </c>
      <c r="D263" t="s">
        <v>1190</v>
      </c>
      <c r="E263" s="30" t="s">
        <v>1191</v>
      </c>
      <c r="F263" t="s">
        <v>549</v>
      </c>
      <c r="G263" t="s">
        <v>550</v>
      </c>
      <c r="H263">
        <v>17300924</v>
      </c>
      <c r="I263" t="s">
        <v>2516</v>
      </c>
      <c r="J263" t="s">
        <v>2517</v>
      </c>
      <c r="K263" t="s">
        <v>549</v>
      </c>
      <c r="L263" t="s">
        <v>2516</v>
      </c>
      <c r="M263" t="s">
        <v>2518</v>
      </c>
      <c r="N263" t="s">
        <v>2519</v>
      </c>
      <c r="O263" s="87">
        <f t="shared" ref="O263:O294" si="18">Q263/10000</f>
        <v>56.43</v>
      </c>
      <c r="P263" t="s">
        <v>555</v>
      </c>
      <c r="Q263" s="86">
        <v>564300</v>
      </c>
      <c r="R263" s="86">
        <v>12760000</v>
      </c>
      <c r="S263" s="86">
        <f t="shared" ref="S263:S294" si="19">R263/1000000</f>
        <v>12.76</v>
      </c>
      <c r="T263" s="86">
        <v>14761</v>
      </c>
      <c r="U263" t="s">
        <v>2389</v>
      </c>
      <c r="AD263" t="s">
        <v>7930</v>
      </c>
    </row>
    <row r="264" spans="1:30" ht="15" customHeight="1" x14ac:dyDescent="0.25">
      <c r="A264" t="s">
        <v>1189</v>
      </c>
      <c r="B264">
        <v>3968479</v>
      </c>
      <c r="C264" t="s">
        <v>540</v>
      </c>
      <c r="D264" t="s">
        <v>1190</v>
      </c>
      <c r="E264" s="30" t="s">
        <v>1191</v>
      </c>
      <c r="F264" t="s">
        <v>549</v>
      </c>
      <c r="G264" t="s">
        <v>550</v>
      </c>
      <c r="H264">
        <v>17300924</v>
      </c>
      <c r="I264" t="s">
        <v>2520</v>
      </c>
      <c r="J264" t="s">
        <v>2521</v>
      </c>
      <c r="K264" t="s">
        <v>549</v>
      </c>
      <c r="L264" t="s">
        <v>2520</v>
      </c>
      <c r="M264" t="s">
        <v>2522</v>
      </c>
      <c r="N264" t="s">
        <v>2523</v>
      </c>
      <c r="O264" s="87">
        <f t="shared" si="18"/>
        <v>114.6</v>
      </c>
      <c r="P264" t="s">
        <v>555</v>
      </c>
      <c r="Q264" s="86">
        <v>1146000</v>
      </c>
      <c r="R264" s="86">
        <v>25910000</v>
      </c>
      <c r="S264" s="86">
        <f t="shared" si="19"/>
        <v>25.91</v>
      </c>
      <c r="T264" s="86">
        <v>14761</v>
      </c>
      <c r="U264" t="s">
        <v>2389</v>
      </c>
      <c r="AD264" t="s">
        <v>7930</v>
      </c>
    </row>
    <row r="265" spans="1:30" ht="15" customHeight="1" x14ac:dyDescent="0.25">
      <c r="A265" t="s">
        <v>1189</v>
      </c>
      <c r="B265">
        <v>3968479</v>
      </c>
      <c r="C265" t="s">
        <v>540</v>
      </c>
      <c r="D265" t="s">
        <v>1190</v>
      </c>
      <c r="E265" s="30" t="s">
        <v>1191</v>
      </c>
      <c r="F265" t="s">
        <v>549</v>
      </c>
      <c r="G265" t="s">
        <v>550</v>
      </c>
      <c r="H265">
        <v>17300924</v>
      </c>
      <c r="I265" t="s">
        <v>2524</v>
      </c>
      <c r="J265" t="s">
        <v>2525</v>
      </c>
      <c r="K265" t="s">
        <v>549</v>
      </c>
      <c r="L265" t="s">
        <v>2524</v>
      </c>
      <c r="M265" t="s">
        <v>2526</v>
      </c>
      <c r="N265" t="s">
        <v>2527</v>
      </c>
      <c r="O265" s="87">
        <f t="shared" si="18"/>
        <v>132.99</v>
      </c>
      <c r="P265" t="s">
        <v>555</v>
      </c>
      <c r="Q265" s="86">
        <v>1329900</v>
      </c>
      <c r="R265" s="86">
        <v>30070000</v>
      </c>
      <c r="S265" s="86">
        <f t="shared" si="19"/>
        <v>30.07</v>
      </c>
      <c r="T265" s="86">
        <v>14761</v>
      </c>
      <c r="U265" t="s">
        <v>2389</v>
      </c>
      <c r="AD265" t="s">
        <v>7930</v>
      </c>
    </row>
    <row r="266" spans="1:30" ht="15" customHeight="1" x14ac:dyDescent="0.25">
      <c r="A266" t="s">
        <v>1189</v>
      </c>
      <c r="B266">
        <v>3968479</v>
      </c>
      <c r="C266" t="s">
        <v>540</v>
      </c>
      <c r="D266" t="s">
        <v>1190</v>
      </c>
      <c r="E266" s="30" t="s">
        <v>1191</v>
      </c>
      <c r="F266" t="s">
        <v>549</v>
      </c>
      <c r="G266" t="s">
        <v>550</v>
      </c>
      <c r="H266">
        <v>17300924</v>
      </c>
      <c r="I266" t="s">
        <v>2528</v>
      </c>
      <c r="J266" t="s">
        <v>2529</v>
      </c>
      <c r="K266" t="s">
        <v>549</v>
      </c>
      <c r="L266" t="s">
        <v>2528</v>
      </c>
      <c r="M266" t="s">
        <v>2530</v>
      </c>
      <c r="N266" t="s">
        <v>2531</v>
      </c>
      <c r="O266" s="87">
        <f t="shared" si="18"/>
        <v>84</v>
      </c>
      <c r="P266" t="s">
        <v>555</v>
      </c>
      <c r="Q266" s="86">
        <v>840000</v>
      </c>
      <c r="R266" s="86">
        <v>18990000</v>
      </c>
      <c r="S266" s="86">
        <f t="shared" si="19"/>
        <v>18.989999999999998</v>
      </c>
      <c r="T266" s="86">
        <v>14761</v>
      </c>
      <c r="U266" t="s">
        <v>2389</v>
      </c>
      <c r="AD266" t="s">
        <v>7930</v>
      </c>
    </row>
    <row r="267" spans="1:30" ht="15" customHeight="1" x14ac:dyDescent="0.25">
      <c r="A267" t="s">
        <v>1189</v>
      </c>
      <c r="B267">
        <v>3968479</v>
      </c>
      <c r="C267" t="s">
        <v>540</v>
      </c>
      <c r="D267" t="s">
        <v>1190</v>
      </c>
      <c r="E267" s="30" t="s">
        <v>1191</v>
      </c>
      <c r="F267" t="s">
        <v>549</v>
      </c>
      <c r="G267" t="s">
        <v>550</v>
      </c>
      <c r="H267">
        <v>17300924</v>
      </c>
      <c r="I267" t="s">
        <v>2532</v>
      </c>
      <c r="J267" t="s">
        <v>2533</v>
      </c>
      <c r="K267" t="s">
        <v>549</v>
      </c>
      <c r="L267" t="s">
        <v>2532</v>
      </c>
      <c r="M267" t="s">
        <v>2534</v>
      </c>
      <c r="N267" t="s">
        <v>2531</v>
      </c>
      <c r="O267" s="87">
        <f t="shared" si="18"/>
        <v>36</v>
      </c>
      <c r="P267" t="s">
        <v>555</v>
      </c>
      <c r="Q267" s="86">
        <v>360000</v>
      </c>
      <c r="R267" s="86">
        <v>8140000</v>
      </c>
      <c r="S267" s="86">
        <f t="shared" si="19"/>
        <v>8.14</v>
      </c>
      <c r="T267" s="86">
        <v>14761</v>
      </c>
      <c r="U267" t="s">
        <v>2389</v>
      </c>
      <c r="AD267" t="s">
        <v>7930</v>
      </c>
    </row>
    <row r="268" spans="1:30" ht="15" customHeight="1" x14ac:dyDescent="0.25">
      <c r="A268" t="s">
        <v>1189</v>
      </c>
      <c r="B268">
        <v>3968479</v>
      </c>
      <c r="C268" t="s">
        <v>540</v>
      </c>
      <c r="D268" t="s">
        <v>1190</v>
      </c>
      <c r="E268" s="30" t="s">
        <v>1191</v>
      </c>
      <c r="F268" t="s">
        <v>549</v>
      </c>
      <c r="G268" t="s">
        <v>550</v>
      </c>
      <c r="H268">
        <v>17300924</v>
      </c>
      <c r="I268" t="s">
        <v>2535</v>
      </c>
      <c r="J268" t="s">
        <v>2536</v>
      </c>
      <c r="K268" t="s">
        <v>549</v>
      </c>
      <c r="L268" t="s">
        <v>2535</v>
      </c>
      <c r="M268" t="s">
        <v>2537</v>
      </c>
      <c r="N268" t="s">
        <v>2538</v>
      </c>
      <c r="O268" s="87">
        <f t="shared" si="18"/>
        <v>132.6</v>
      </c>
      <c r="P268" t="s">
        <v>555</v>
      </c>
      <c r="Q268" s="86">
        <v>1326000</v>
      </c>
      <c r="R268" s="86">
        <v>29980000</v>
      </c>
      <c r="S268" s="86">
        <f t="shared" si="19"/>
        <v>29.98</v>
      </c>
      <c r="T268" s="86">
        <v>14786</v>
      </c>
      <c r="U268" t="s">
        <v>2539</v>
      </c>
      <c r="AD268" t="s">
        <v>7934</v>
      </c>
    </row>
    <row r="269" spans="1:30" ht="15" customHeight="1" x14ac:dyDescent="0.25">
      <c r="A269" t="s">
        <v>1189</v>
      </c>
      <c r="B269">
        <v>3968479</v>
      </c>
      <c r="C269" t="s">
        <v>540</v>
      </c>
      <c r="D269" t="s">
        <v>1190</v>
      </c>
      <c r="E269" s="30" t="s">
        <v>1191</v>
      </c>
      <c r="F269" t="s">
        <v>549</v>
      </c>
      <c r="G269" t="s">
        <v>550</v>
      </c>
      <c r="H269">
        <v>17300924</v>
      </c>
      <c r="I269" t="s">
        <v>2540</v>
      </c>
      <c r="J269" t="s">
        <v>2541</v>
      </c>
      <c r="K269" t="s">
        <v>549</v>
      </c>
      <c r="L269" t="s">
        <v>2540</v>
      </c>
      <c r="M269" t="s">
        <v>2542</v>
      </c>
      <c r="N269" t="s">
        <v>2543</v>
      </c>
      <c r="O269" s="87">
        <f t="shared" si="18"/>
        <v>663.6</v>
      </c>
      <c r="P269" t="s">
        <v>555</v>
      </c>
      <c r="Q269" s="86">
        <v>6636000</v>
      </c>
      <c r="R269" s="86">
        <v>150050000</v>
      </c>
      <c r="S269" s="86">
        <f t="shared" si="19"/>
        <v>150.05000000000001</v>
      </c>
      <c r="T269" s="86">
        <v>14761</v>
      </c>
      <c r="U269" t="s">
        <v>2389</v>
      </c>
      <c r="AD269" t="s">
        <v>7930</v>
      </c>
    </row>
    <row r="270" spans="1:30" ht="15" customHeight="1" x14ac:dyDescent="0.25">
      <c r="A270" t="s">
        <v>1189</v>
      </c>
      <c r="B270">
        <v>3968479</v>
      </c>
      <c r="C270" t="s">
        <v>540</v>
      </c>
      <c r="D270" t="s">
        <v>1190</v>
      </c>
      <c r="E270" s="30" t="s">
        <v>1191</v>
      </c>
      <c r="F270" t="s">
        <v>549</v>
      </c>
      <c r="G270" t="s">
        <v>550</v>
      </c>
      <c r="H270">
        <v>17300924</v>
      </c>
      <c r="I270" t="s">
        <v>2544</v>
      </c>
      <c r="J270" t="s">
        <v>2545</v>
      </c>
      <c r="K270" t="s">
        <v>549</v>
      </c>
      <c r="L270" t="s">
        <v>2544</v>
      </c>
      <c r="M270" t="s">
        <v>2546</v>
      </c>
      <c r="N270" t="s">
        <v>2547</v>
      </c>
      <c r="O270" s="87">
        <f t="shared" si="18"/>
        <v>224.4</v>
      </c>
      <c r="P270" t="s">
        <v>555</v>
      </c>
      <c r="Q270" s="86">
        <v>2244000</v>
      </c>
      <c r="R270" s="86">
        <v>50740000</v>
      </c>
      <c r="S270" s="86">
        <f t="shared" si="19"/>
        <v>50.74</v>
      </c>
      <c r="T270" s="86">
        <v>14786</v>
      </c>
      <c r="U270" t="s">
        <v>2539</v>
      </c>
      <c r="AD270" t="s">
        <v>7934</v>
      </c>
    </row>
    <row r="271" spans="1:30" ht="15" customHeight="1" x14ac:dyDescent="0.25">
      <c r="A271" t="s">
        <v>1189</v>
      </c>
      <c r="B271">
        <v>3968479</v>
      </c>
      <c r="C271" t="s">
        <v>540</v>
      </c>
      <c r="D271" t="s">
        <v>1190</v>
      </c>
      <c r="E271" s="30" t="s">
        <v>1191</v>
      </c>
      <c r="F271" t="s">
        <v>549</v>
      </c>
      <c r="G271" t="s">
        <v>550</v>
      </c>
      <c r="H271">
        <v>17300924</v>
      </c>
      <c r="I271" t="s">
        <v>2548</v>
      </c>
      <c r="J271" t="s">
        <v>2549</v>
      </c>
      <c r="K271" t="s">
        <v>549</v>
      </c>
      <c r="L271" t="s">
        <v>2548</v>
      </c>
      <c r="M271" t="s">
        <v>2550</v>
      </c>
      <c r="N271" t="s">
        <v>2551</v>
      </c>
      <c r="O271" s="87">
        <f t="shared" si="18"/>
        <v>88.92</v>
      </c>
      <c r="P271" t="s">
        <v>555</v>
      </c>
      <c r="Q271" s="86">
        <v>889200</v>
      </c>
      <c r="R271" s="86">
        <v>20110000</v>
      </c>
      <c r="S271" s="86">
        <f t="shared" si="19"/>
        <v>20.11</v>
      </c>
      <c r="T271" s="86">
        <v>14772</v>
      </c>
      <c r="U271" t="s">
        <v>2552</v>
      </c>
      <c r="AD271" t="s">
        <v>7935</v>
      </c>
    </row>
    <row r="272" spans="1:30" ht="15" customHeight="1" x14ac:dyDescent="0.25">
      <c r="A272" t="s">
        <v>1189</v>
      </c>
      <c r="B272">
        <v>3968479</v>
      </c>
      <c r="C272" t="s">
        <v>540</v>
      </c>
      <c r="D272" t="s">
        <v>1190</v>
      </c>
      <c r="E272" s="30" t="s">
        <v>1191</v>
      </c>
      <c r="F272" t="s">
        <v>549</v>
      </c>
      <c r="G272" t="s">
        <v>550</v>
      </c>
      <c r="H272">
        <v>17300924</v>
      </c>
      <c r="I272" t="s">
        <v>2553</v>
      </c>
      <c r="J272" t="s">
        <v>2554</v>
      </c>
      <c r="K272" t="s">
        <v>549</v>
      </c>
      <c r="L272" t="s">
        <v>2553</v>
      </c>
      <c r="M272" t="s">
        <v>2555</v>
      </c>
      <c r="N272" t="s">
        <v>2551</v>
      </c>
      <c r="O272" s="87">
        <f t="shared" si="18"/>
        <v>79.56</v>
      </c>
      <c r="P272" t="s">
        <v>555</v>
      </c>
      <c r="Q272" s="86">
        <v>795600</v>
      </c>
      <c r="R272" s="86">
        <v>17990000</v>
      </c>
      <c r="S272" s="86">
        <f t="shared" si="19"/>
        <v>17.989999999999998</v>
      </c>
      <c r="T272" s="86">
        <v>14761</v>
      </c>
      <c r="U272" t="s">
        <v>2389</v>
      </c>
      <c r="AD272" t="s">
        <v>7930</v>
      </c>
    </row>
    <row r="273" spans="1:30" ht="15" customHeight="1" x14ac:dyDescent="0.25">
      <c r="A273" t="s">
        <v>1189</v>
      </c>
      <c r="B273">
        <v>3968479</v>
      </c>
      <c r="C273" t="s">
        <v>540</v>
      </c>
      <c r="D273" t="s">
        <v>1190</v>
      </c>
      <c r="E273" s="30" t="s">
        <v>1191</v>
      </c>
      <c r="F273" t="s">
        <v>549</v>
      </c>
      <c r="G273" t="s">
        <v>550</v>
      </c>
      <c r="H273">
        <v>17300924</v>
      </c>
      <c r="I273" t="s">
        <v>2556</v>
      </c>
      <c r="J273" t="s">
        <v>2557</v>
      </c>
      <c r="K273" t="s">
        <v>549</v>
      </c>
      <c r="L273" t="s">
        <v>2556</v>
      </c>
      <c r="M273" t="s">
        <v>2558</v>
      </c>
      <c r="N273" t="s">
        <v>2559</v>
      </c>
      <c r="O273" s="87">
        <f t="shared" si="18"/>
        <v>900</v>
      </c>
      <c r="P273" t="s">
        <v>555</v>
      </c>
      <c r="Q273" s="86">
        <v>9000000</v>
      </c>
      <c r="R273" s="86">
        <v>203500000</v>
      </c>
      <c r="S273" s="86">
        <f t="shared" si="19"/>
        <v>203.5</v>
      </c>
      <c r="T273" s="86">
        <v>14764</v>
      </c>
      <c r="U273" t="s">
        <v>2560</v>
      </c>
      <c r="AD273" t="s">
        <v>7936</v>
      </c>
    </row>
    <row r="274" spans="1:30" ht="15" customHeight="1" x14ac:dyDescent="0.25">
      <c r="A274" t="s">
        <v>1189</v>
      </c>
      <c r="B274">
        <v>3968479</v>
      </c>
      <c r="C274" t="s">
        <v>540</v>
      </c>
      <c r="D274" t="s">
        <v>1190</v>
      </c>
      <c r="E274" s="30" t="s">
        <v>1191</v>
      </c>
      <c r="F274" t="s">
        <v>549</v>
      </c>
      <c r="G274" t="s">
        <v>550</v>
      </c>
      <c r="H274">
        <v>17300924</v>
      </c>
      <c r="I274" t="s">
        <v>2561</v>
      </c>
      <c r="J274" t="s">
        <v>2562</v>
      </c>
      <c r="K274" t="s">
        <v>549</v>
      </c>
      <c r="L274" t="s">
        <v>2561</v>
      </c>
      <c r="M274" t="s">
        <v>2563</v>
      </c>
      <c r="N274" t="s">
        <v>2564</v>
      </c>
      <c r="O274" s="87">
        <f t="shared" si="18"/>
        <v>320</v>
      </c>
      <c r="P274" t="s">
        <v>555</v>
      </c>
      <c r="Q274" s="86">
        <v>3200000</v>
      </c>
      <c r="R274" s="86">
        <v>72360000</v>
      </c>
      <c r="S274" s="86">
        <f t="shared" si="19"/>
        <v>72.36</v>
      </c>
      <c r="T274" s="86">
        <v>14760</v>
      </c>
      <c r="U274" t="s">
        <v>2394</v>
      </c>
      <c r="AD274" t="s">
        <v>7931</v>
      </c>
    </row>
    <row r="275" spans="1:30" ht="15" customHeight="1" x14ac:dyDescent="0.25">
      <c r="A275" t="s">
        <v>1189</v>
      </c>
      <c r="B275">
        <v>3968479</v>
      </c>
      <c r="C275" t="s">
        <v>540</v>
      </c>
      <c r="D275" t="s">
        <v>1190</v>
      </c>
      <c r="E275" s="30" t="s">
        <v>1191</v>
      </c>
      <c r="F275" t="s">
        <v>549</v>
      </c>
      <c r="G275" t="s">
        <v>550</v>
      </c>
      <c r="H275">
        <v>17300924</v>
      </c>
      <c r="I275" t="s">
        <v>2565</v>
      </c>
      <c r="J275" t="s">
        <v>2566</v>
      </c>
      <c r="K275" t="s">
        <v>549</v>
      </c>
      <c r="L275" t="s">
        <v>2565</v>
      </c>
      <c r="M275" t="s">
        <v>2567</v>
      </c>
      <c r="N275" t="s">
        <v>2568</v>
      </c>
      <c r="O275" s="87">
        <f t="shared" si="18"/>
        <v>1525.8</v>
      </c>
      <c r="P275" t="s">
        <v>555</v>
      </c>
      <c r="Q275" s="86">
        <v>15258000</v>
      </c>
      <c r="R275" s="86">
        <v>345000000</v>
      </c>
      <c r="S275" s="86">
        <f t="shared" si="19"/>
        <v>345</v>
      </c>
      <c r="T275" s="86">
        <v>14778</v>
      </c>
      <c r="U275" t="s">
        <v>2569</v>
      </c>
      <c r="AD275" t="s">
        <v>7937</v>
      </c>
    </row>
    <row r="276" spans="1:30" ht="15" customHeight="1" x14ac:dyDescent="0.25">
      <c r="A276" t="s">
        <v>1189</v>
      </c>
      <c r="B276">
        <v>3968479</v>
      </c>
      <c r="C276" t="s">
        <v>540</v>
      </c>
      <c r="D276" t="s">
        <v>1190</v>
      </c>
      <c r="E276" s="30" t="s">
        <v>1191</v>
      </c>
      <c r="F276" t="s">
        <v>549</v>
      </c>
      <c r="G276" t="s">
        <v>550</v>
      </c>
      <c r="H276">
        <v>17300924</v>
      </c>
      <c r="I276" t="s">
        <v>2570</v>
      </c>
      <c r="J276" t="s">
        <v>2571</v>
      </c>
      <c r="K276" t="s">
        <v>549</v>
      </c>
      <c r="L276" t="s">
        <v>2570</v>
      </c>
      <c r="M276" t="s">
        <v>2572</v>
      </c>
      <c r="N276" t="s">
        <v>2573</v>
      </c>
      <c r="O276" s="87">
        <f t="shared" si="18"/>
        <v>219</v>
      </c>
      <c r="P276" t="s">
        <v>555</v>
      </c>
      <c r="Q276" s="86">
        <v>2190000</v>
      </c>
      <c r="R276" s="86">
        <v>49520000</v>
      </c>
      <c r="S276" s="86">
        <f t="shared" si="19"/>
        <v>49.52</v>
      </c>
      <c r="T276" s="86">
        <v>14760</v>
      </c>
      <c r="U276" t="s">
        <v>2394</v>
      </c>
      <c r="AD276" t="s">
        <v>7931</v>
      </c>
    </row>
    <row r="277" spans="1:30" ht="15" customHeight="1" x14ac:dyDescent="0.25">
      <c r="A277" t="s">
        <v>1189</v>
      </c>
      <c r="B277">
        <v>3968479</v>
      </c>
      <c r="C277" t="s">
        <v>540</v>
      </c>
      <c r="D277" t="s">
        <v>1190</v>
      </c>
      <c r="E277" s="30" t="s">
        <v>1191</v>
      </c>
      <c r="F277" t="s">
        <v>549</v>
      </c>
      <c r="G277" t="s">
        <v>550</v>
      </c>
      <c r="H277">
        <v>17300924</v>
      </c>
      <c r="I277" t="s">
        <v>2574</v>
      </c>
      <c r="J277" t="s">
        <v>2575</v>
      </c>
      <c r="K277" t="s">
        <v>549</v>
      </c>
      <c r="L277" t="s">
        <v>2574</v>
      </c>
      <c r="M277" t="s">
        <v>2576</v>
      </c>
      <c r="N277" t="s">
        <v>2577</v>
      </c>
      <c r="O277" s="87">
        <f t="shared" si="18"/>
        <v>447</v>
      </c>
      <c r="P277" t="s">
        <v>555</v>
      </c>
      <c r="Q277" s="86">
        <v>4470000</v>
      </c>
      <c r="R277" s="86">
        <v>101070000</v>
      </c>
      <c r="S277" s="86">
        <f t="shared" si="19"/>
        <v>101.07</v>
      </c>
      <c r="T277" s="86">
        <v>14760</v>
      </c>
      <c r="U277" t="s">
        <v>2394</v>
      </c>
      <c r="AD277" t="s">
        <v>7931</v>
      </c>
    </row>
    <row r="278" spans="1:30" ht="15" customHeight="1" x14ac:dyDescent="0.25">
      <c r="A278" t="s">
        <v>1189</v>
      </c>
      <c r="B278">
        <v>3968479</v>
      </c>
      <c r="C278" t="s">
        <v>540</v>
      </c>
      <c r="D278" t="s">
        <v>1190</v>
      </c>
      <c r="E278" s="30" t="s">
        <v>1191</v>
      </c>
      <c r="F278" t="s">
        <v>549</v>
      </c>
      <c r="G278" t="s">
        <v>550</v>
      </c>
      <c r="H278">
        <v>17300924</v>
      </c>
      <c r="I278" t="s">
        <v>2578</v>
      </c>
      <c r="J278" t="s">
        <v>2579</v>
      </c>
      <c r="K278" t="s">
        <v>549</v>
      </c>
      <c r="L278" t="s">
        <v>2578</v>
      </c>
      <c r="M278" t="s">
        <v>2580</v>
      </c>
      <c r="N278" t="s">
        <v>2581</v>
      </c>
      <c r="O278" s="87">
        <f t="shared" si="18"/>
        <v>4301.3999999999996</v>
      </c>
      <c r="P278" t="s">
        <v>555</v>
      </c>
      <c r="Q278" s="86">
        <v>43014000</v>
      </c>
      <c r="R278" s="86">
        <v>973240000</v>
      </c>
      <c r="S278" s="86">
        <f t="shared" si="19"/>
        <v>973.24</v>
      </c>
      <c r="T278" s="86">
        <v>14761</v>
      </c>
      <c r="U278" t="s">
        <v>2389</v>
      </c>
      <c r="AD278" t="s">
        <v>7930</v>
      </c>
    </row>
    <row r="279" spans="1:30" ht="15" customHeight="1" x14ac:dyDescent="0.25">
      <c r="A279" t="s">
        <v>1189</v>
      </c>
      <c r="B279">
        <v>3968479</v>
      </c>
      <c r="C279" t="s">
        <v>540</v>
      </c>
      <c r="D279" t="s">
        <v>1190</v>
      </c>
      <c r="E279" s="30" t="s">
        <v>1191</v>
      </c>
      <c r="F279" t="s">
        <v>549</v>
      </c>
      <c r="G279" t="s">
        <v>550</v>
      </c>
      <c r="H279">
        <v>17300924</v>
      </c>
      <c r="I279" t="s">
        <v>2582</v>
      </c>
      <c r="J279" t="s">
        <v>2583</v>
      </c>
      <c r="K279" t="s">
        <v>549</v>
      </c>
      <c r="L279" t="s">
        <v>2582</v>
      </c>
      <c r="M279" t="s">
        <v>2584</v>
      </c>
      <c r="N279" t="s">
        <v>2585</v>
      </c>
      <c r="O279" s="87">
        <f t="shared" si="18"/>
        <v>540</v>
      </c>
      <c r="P279" t="s">
        <v>555</v>
      </c>
      <c r="Q279" s="86">
        <v>5400000</v>
      </c>
      <c r="R279" s="86">
        <v>122180000</v>
      </c>
      <c r="S279" s="86">
        <f t="shared" si="19"/>
        <v>122.18</v>
      </c>
      <c r="T279" s="86">
        <v>14761</v>
      </c>
      <c r="U279" t="s">
        <v>2389</v>
      </c>
      <c r="AD279" t="s">
        <v>7930</v>
      </c>
    </row>
    <row r="280" spans="1:30" ht="15" customHeight="1" x14ac:dyDescent="0.25">
      <c r="A280" t="s">
        <v>642</v>
      </c>
      <c r="B280">
        <v>3629790</v>
      </c>
      <c r="C280" t="s">
        <v>540</v>
      </c>
      <c r="D280" t="s">
        <v>643</v>
      </c>
      <c r="E280" s="30" t="s">
        <v>644</v>
      </c>
      <c r="F280" t="s">
        <v>549</v>
      </c>
      <c r="G280" t="s">
        <v>550</v>
      </c>
      <c r="H280">
        <v>17300924</v>
      </c>
      <c r="I280" t="s">
        <v>2586</v>
      </c>
      <c r="J280" t="s">
        <v>2587</v>
      </c>
      <c r="K280" t="s">
        <v>549</v>
      </c>
      <c r="L280" t="s">
        <v>2586</v>
      </c>
      <c r="M280" t="s">
        <v>2588</v>
      </c>
      <c r="N280" t="s">
        <v>761</v>
      </c>
      <c r="O280" s="87">
        <f t="shared" si="18"/>
        <v>110.1</v>
      </c>
      <c r="P280" t="s">
        <v>555</v>
      </c>
      <c r="Q280" s="86">
        <v>1101000</v>
      </c>
      <c r="R280" s="86">
        <v>24910000</v>
      </c>
      <c r="S280" s="86">
        <f t="shared" si="19"/>
        <v>24.91</v>
      </c>
      <c r="T280" s="86">
        <v>11907</v>
      </c>
      <c r="U280" t="s">
        <v>757</v>
      </c>
      <c r="W280" t="s">
        <v>7879</v>
      </c>
    </row>
    <row r="281" spans="1:30" ht="15" customHeight="1" x14ac:dyDescent="0.25">
      <c r="A281" t="s">
        <v>642</v>
      </c>
      <c r="B281">
        <v>3629790</v>
      </c>
      <c r="C281" t="s">
        <v>540</v>
      </c>
      <c r="D281" t="s">
        <v>643</v>
      </c>
      <c r="E281" s="30" t="s">
        <v>644</v>
      </c>
      <c r="F281" t="s">
        <v>549</v>
      </c>
      <c r="G281" t="s">
        <v>550</v>
      </c>
      <c r="H281">
        <v>17300924</v>
      </c>
      <c r="I281" t="s">
        <v>2589</v>
      </c>
      <c r="J281" t="s">
        <v>2590</v>
      </c>
      <c r="K281" t="s">
        <v>549</v>
      </c>
      <c r="L281" t="s">
        <v>2589</v>
      </c>
      <c r="M281" t="s">
        <v>2591</v>
      </c>
      <c r="N281" t="s">
        <v>693</v>
      </c>
      <c r="O281" s="87">
        <f t="shared" si="18"/>
        <v>76.75</v>
      </c>
      <c r="P281" t="s">
        <v>555</v>
      </c>
      <c r="Q281" s="86">
        <v>767500</v>
      </c>
      <c r="R281" s="86">
        <v>17360000</v>
      </c>
      <c r="S281" s="86">
        <f t="shared" si="19"/>
        <v>17.36</v>
      </c>
      <c r="T281" s="86">
        <v>11932</v>
      </c>
      <c r="U281" t="s">
        <v>694</v>
      </c>
      <c r="W281" t="s">
        <v>7869</v>
      </c>
    </row>
    <row r="282" spans="1:30" ht="15" customHeight="1" x14ac:dyDescent="0.25">
      <c r="A282" t="s">
        <v>642</v>
      </c>
      <c r="B282">
        <v>3629790</v>
      </c>
      <c r="C282" t="s">
        <v>540</v>
      </c>
      <c r="D282" t="s">
        <v>643</v>
      </c>
      <c r="E282" s="30" t="s">
        <v>644</v>
      </c>
      <c r="F282" t="s">
        <v>549</v>
      </c>
      <c r="G282" t="s">
        <v>550</v>
      </c>
      <c r="H282">
        <v>17300924</v>
      </c>
      <c r="I282" t="s">
        <v>2592</v>
      </c>
      <c r="J282" t="s">
        <v>2593</v>
      </c>
      <c r="K282" t="s">
        <v>549</v>
      </c>
      <c r="L282" t="s">
        <v>2592</v>
      </c>
      <c r="M282" t="s">
        <v>2594</v>
      </c>
      <c r="N282" t="s">
        <v>2595</v>
      </c>
      <c r="O282" s="87">
        <f t="shared" si="18"/>
        <v>1468</v>
      </c>
      <c r="P282" t="s">
        <v>555</v>
      </c>
      <c r="Q282" s="86">
        <v>14680000</v>
      </c>
      <c r="R282" s="86">
        <v>332130000</v>
      </c>
      <c r="S282" s="86">
        <f t="shared" si="19"/>
        <v>332.13</v>
      </c>
      <c r="T282" s="86">
        <v>11907</v>
      </c>
      <c r="U282" t="s">
        <v>757</v>
      </c>
      <c r="W282" t="s">
        <v>7879</v>
      </c>
    </row>
    <row r="283" spans="1:30" ht="15" customHeight="1" x14ac:dyDescent="0.25">
      <c r="A283" t="s">
        <v>642</v>
      </c>
      <c r="B283">
        <v>3629790</v>
      </c>
      <c r="C283" t="s">
        <v>540</v>
      </c>
      <c r="D283" t="s">
        <v>643</v>
      </c>
      <c r="E283" s="30" t="s">
        <v>644</v>
      </c>
      <c r="F283" t="s">
        <v>549</v>
      </c>
      <c r="G283" t="s">
        <v>550</v>
      </c>
      <c r="H283">
        <v>17300924</v>
      </c>
      <c r="I283" t="s">
        <v>2596</v>
      </c>
      <c r="J283" t="s">
        <v>2597</v>
      </c>
      <c r="K283" t="s">
        <v>549</v>
      </c>
      <c r="L283" t="s">
        <v>2596</v>
      </c>
      <c r="M283" t="s">
        <v>2598</v>
      </c>
      <c r="N283" t="s">
        <v>703</v>
      </c>
      <c r="O283" s="87">
        <f t="shared" si="18"/>
        <v>57.92</v>
      </c>
      <c r="P283" t="s">
        <v>555</v>
      </c>
      <c r="Q283" s="86">
        <v>579200</v>
      </c>
      <c r="R283" s="86">
        <v>13100000</v>
      </c>
      <c r="S283" s="86">
        <f t="shared" si="19"/>
        <v>13.1</v>
      </c>
      <c r="T283" s="86">
        <v>11803</v>
      </c>
      <c r="U283" t="s">
        <v>704</v>
      </c>
      <c r="W283" t="s">
        <v>7871</v>
      </c>
    </row>
    <row r="284" spans="1:30" ht="15" customHeight="1" x14ac:dyDescent="0.25">
      <c r="A284" t="s">
        <v>642</v>
      </c>
      <c r="B284">
        <v>3629790</v>
      </c>
      <c r="C284" t="s">
        <v>540</v>
      </c>
      <c r="D284" t="s">
        <v>643</v>
      </c>
      <c r="E284" s="30" t="s">
        <v>644</v>
      </c>
      <c r="F284" t="s">
        <v>549</v>
      </c>
      <c r="G284" t="s">
        <v>550</v>
      </c>
      <c r="H284">
        <v>17300924</v>
      </c>
      <c r="I284" t="s">
        <v>2599</v>
      </c>
      <c r="J284" t="s">
        <v>2600</v>
      </c>
      <c r="K284" t="s">
        <v>549</v>
      </c>
      <c r="L284" t="s">
        <v>2599</v>
      </c>
      <c r="M284" t="s">
        <v>2601</v>
      </c>
      <c r="N284" t="s">
        <v>722</v>
      </c>
      <c r="O284" s="87">
        <f t="shared" si="18"/>
        <v>91.6</v>
      </c>
      <c r="P284" t="s">
        <v>555</v>
      </c>
      <c r="Q284" s="86">
        <v>916000</v>
      </c>
      <c r="R284" s="86">
        <v>20720000</v>
      </c>
      <c r="S284" s="86">
        <f t="shared" si="19"/>
        <v>20.72</v>
      </c>
      <c r="T284" s="86">
        <v>11894</v>
      </c>
      <c r="U284" t="s">
        <v>723</v>
      </c>
      <c r="W284" t="s">
        <v>7874</v>
      </c>
    </row>
    <row r="285" spans="1:30" ht="15" customHeight="1" x14ac:dyDescent="0.25">
      <c r="A285" t="s">
        <v>642</v>
      </c>
      <c r="B285">
        <v>3629790</v>
      </c>
      <c r="C285" t="s">
        <v>540</v>
      </c>
      <c r="D285" t="s">
        <v>643</v>
      </c>
      <c r="E285" s="30" t="s">
        <v>644</v>
      </c>
      <c r="F285" t="s">
        <v>549</v>
      </c>
      <c r="G285" t="s">
        <v>550</v>
      </c>
      <c r="H285">
        <v>17300924</v>
      </c>
      <c r="I285" t="s">
        <v>2602</v>
      </c>
      <c r="J285" t="s">
        <v>2603</v>
      </c>
      <c r="K285" t="s">
        <v>549</v>
      </c>
      <c r="L285" t="s">
        <v>2602</v>
      </c>
      <c r="M285" t="s">
        <v>2604</v>
      </c>
      <c r="N285" t="s">
        <v>713</v>
      </c>
      <c r="O285" s="87">
        <f t="shared" si="18"/>
        <v>300</v>
      </c>
      <c r="P285" t="s">
        <v>555</v>
      </c>
      <c r="Q285" s="86">
        <v>3000000</v>
      </c>
      <c r="R285" s="86">
        <v>67870000</v>
      </c>
      <c r="S285" s="86">
        <f t="shared" si="19"/>
        <v>67.87</v>
      </c>
      <c r="T285" s="86">
        <v>11896</v>
      </c>
      <c r="U285" t="s">
        <v>714</v>
      </c>
      <c r="W285" t="s">
        <v>7873</v>
      </c>
    </row>
    <row r="286" spans="1:30" ht="15" customHeight="1" x14ac:dyDescent="0.25">
      <c r="A286" t="s">
        <v>642</v>
      </c>
      <c r="B286">
        <v>3629790</v>
      </c>
      <c r="C286" t="s">
        <v>540</v>
      </c>
      <c r="D286" t="s">
        <v>643</v>
      </c>
      <c r="E286" s="30" t="s">
        <v>644</v>
      </c>
      <c r="F286" t="s">
        <v>549</v>
      </c>
      <c r="G286" t="s">
        <v>550</v>
      </c>
      <c r="H286">
        <v>17300924</v>
      </c>
      <c r="I286" t="s">
        <v>2605</v>
      </c>
      <c r="J286" t="s">
        <v>2606</v>
      </c>
      <c r="K286" t="s">
        <v>549</v>
      </c>
      <c r="L286" t="s">
        <v>2605</v>
      </c>
      <c r="M286" t="s">
        <v>2607</v>
      </c>
      <c r="N286" t="s">
        <v>788</v>
      </c>
      <c r="O286" s="87">
        <f t="shared" si="18"/>
        <v>33.799999999999997</v>
      </c>
      <c r="P286" t="s">
        <v>555</v>
      </c>
      <c r="Q286" s="86">
        <v>338000</v>
      </c>
      <c r="R286" s="86">
        <v>7650000</v>
      </c>
      <c r="S286" s="86">
        <f t="shared" si="19"/>
        <v>7.65</v>
      </c>
      <c r="T286" s="86">
        <v>11885</v>
      </c>
      <c r="U286" t="s">
        <v>789</v>
      </c>
      <c r="W286" t="s">
        <v>7679</v>
      </c>
    </row>
    <row r="287" spans="1:30" ht="15" customHeight="1" x14ac:dyDescent="0.25">
      <c r="A287" t="s">
        <v>642</v>
      </c>
      <c r="B287">
        <v>3629790</v>
      </c>
      <c r="C287" t="s">
        <v>540</v>
      </c>
      <c r="D287" t="s">
        <v>643</v>
      </c>
      <c r="E287" s="30" t="s">
        <v>644</v>
      </c>
      <c r="F287" t="s">
        <v>549</v>
      </c>
      <c r="G287" t="s">
        <v>550</v>
      </c>
      <c r="H287">
        <v>17300924</v>
      </c>
      <c r="I287" t="s">
        <v>2608</v>
      </c>
      <c r="J287" t="s">
        <v>2609</v>
      </c>
      <c r="K287" t="s">
        <v>549</v>
      </c>
      <c r="L287" t="s">
        <v>2608</v>
      </c>
      <c r="M287" t="s">
        <v>2610</v>
      </c>
      <c r="N287" t="s">
        <v>663</v>
      </c>
      <c r="O287" s="87">
        <f t="shared" si="18"/>
        <v>10</v>
      </c>
      <c r="P287" t="s">
        <v>555</v>
      </c>
      <c r="Q287" s="86">
        <v>100000</v>
      </c>
      <c r="R287" s="86">
        <v>2260000</v>
      </c>
      <c r="S287" s="86">
        <f t="shared" si="19"/>
        <v>2.2599999999999998</v>
      </c>
      <c r="T287" s="86">
        <v>11922</v>
      </c>
      <c r="U287" t="s">
        <v>664</v>
      </c>
      <c r="W287" t="s">
        <v>7863</v>
      </c>
    </row>
    <row r="288" spans="1:30" ht="15" customHeight="1" x14ac:dyDescent="0.25">
      <c r="A288" t="s">
        <v>642</v>
      </c>
      <c r="B288">
        <v>3629790</v>
      </c>
      <c r="C288" t="s">
        <v>540</v>
      </c>
      <c r="D288" t="s">
        <v>643</v>
      </c>
      <c r="E288" s="30" t="s">
        <v>644</v>
      </c>
      <c r="F288" t="s">
        <v>549</v>
      </c>
      <c r="G288" t="s">
        <v>550</v>
      </c>
      <c r="H288">
        <v>17300924</v>
      </c>
      <c r="I288" t="s">
        <v>2611</v>
      </c>
      <c r="J288" t="s">
        <v>2612</v>
      </c>
      <c r="K288" t="s">
        <v>549</v>
      </c>
      <c r="L288" t="s">
        <v>2611</v>
      </c>
      <c r="M288" t="s">
        <v>2613</v>
      </c>
      <c r="N288" t="s">
        <v>673</v>
      </c>
      <c r="O288" s="87">
        <f t="shared" si="18"/>
        <v>144.5</v>
      </c>
      <c r="P288" t="s">
        <v>555</v>
      </c>
      <c r="Q288" s="86">
        <v>1445000</v>
      </c>
      <c r="R288" s="86">
        <v>32690000</v>
      </c>
      <c r="S288" s="86">
        <f t="shared" si="19"/>
        <v>32.69</v>
      </c>
      <c r="T288" s="86">
        <v>12022</v>
      </c>
      <c r="U288" t="s">
        <v>674</v>
      </c>
      <c r="W288" t="s">
        <v>7865</v>
      </c>
    </row>
    <row r="289" spans="1:29" ht="15" customHeight="1" x14ac:dyDescent="0.25">
      <c r="A289" t="s">
        <v>642</v>
      </c>
      <c r="B289">
        <v>3629790</v>
      </c>
      <c r="C289" t="s">
        <v>540</v>
      </c>
      <c r="D289" t="s">
        <v>643</v>
      </c>
      <c r="E289" s="30" t="s">
        <v>644</v>
      </c>
      <c r="F289" t="s">
        <v>549</v>
      </c>
      <c r="G289" t="s">
        <v>550</v>
      </c>
      <c r="H289">
        <v>17300924</v>
      </c>
      <c r="I289" t="s">
        <v>2614</v>
      </c>
      <c r="J289" t="s">
        <v>2615</v>
      </c>
      <c r="K289" t="s">
        <v>549</v>
      </c>
      <c r="L289" t="s">
        <v>2614</v>
      </c>
      <c r="M289" t="s">
        <v>2616</v>
      </c>
      <c r="N289" t="s">
        <v>2617</v>
      </c>
      <c r="O289" s="87">
        <f t="shared" si="18"/>
        <v>600</v>
      </c>
      <c r="P289" t="s">
        <v>555</v>
      </c>
      <c r="Q289" s="86">
        <v>6000000</v>
      </c>
      <c r="R289" s="86">
        <v>135750000</v>
      </c>
      <c r="S289" s="86">
        <f t="shared" si="19"/>
        <v>135.75</v>
      </c>
      <c r="T289" s="86">
        <v>11889</v>
      </c>
      <c r="U289" t="s">
        <v>780</v>
      </c>
      <c r="W289" t="s">
        <v>7881</v>
      </c>
    </row>
    <row r="290" spans="1:29" ht="15" customHeight="1" x14ac:dyDescent="0.25">
      <c r="A290" t="s">
        <v>642</v>
      </c>
      <c r="B290">
        <v>3629790</v>
      </c>
      <c r="C290" t="s">
        <v>540</v>
      </c>
      <c r="D290" t="s">
        <v>643</v>
      </c>
      <c r="E290" s="30" t="s">
        <v>644</v>
      </c>
      <c r="F290" t="s">
        <v>549</v>
      </c>
      <c r="G290" t="s">
        <v>550</v>
      </c>
      <c r="H290">
        <v>17300924</v>
      </c>
      <c r="I290" t="s">
        <v>2618</v>
      </c>
      <c r="J290" t="s">
        <v>2619</v>
      </c>
      <c r="K290" t="s">
        <v>549</v>
      </c>
      <c r="L290" t="s">
        <v>2618</v>
      </c>
      <c r="M290" t="s">
        <v>2620</v>
      </c>
      <c r="N290" t="s">
        <v>793</v>
      </c>
      <c r="O290" s="87">
        <f t="shared" si="18"/>
        <v>100</v>
      </c>
      <c r="P290" t="s">
        <v>555</v>
      </c>
      <c r="Q290" s="86">
        <v>1000000</v>
      </c>
      <c r="R290" s="86">
        <v>22620000</v>
      </c>
      <c r="S290" s="86">
        <f t="shared" si="19"/>
        <v>22.62</v>
      </c>
      <c r="T290" s="86">
        <v>11832</v>
      </c>
      <c r="U290" t="s">
        <v>794</v>
      </c>
      <c r="W290" t="s">
        <v>7882</v>
      </c>
    </row>
    <row r="291" spans="1:29" ht="15" customHeight="1" x14ac:dyDescent="0.25">
      <c r="A291" t="s">
        <v>642</v>
      </c>
      <c r="B291">
        <v>3629790</v>
      </c>
      <c r="C291" t="s">
        <v>540</v>
      </c>
      <c r="D291" t="s">
        <v>643</v>
      </c>
      <c r="E291" s="30" t="s">
        <v>644</v>
      </c>
      <c r="F291" t="s">
        <v>549</v>
      </c>
      <c r="G291" t="s">
        <v>550</v>
      </c>
      <c r="H291">
        <v>17300924</v>
      </c>
      <c r="I291" t="s">
        <v>2621</v>
      </c>
      <c r="J291" t="s">
        <v>2622</v>
      </c>
      <c r="K291" t="s">
        <v>549</v>
      </c>
      <c r="L291" t="s">
        <v>2621</v>
      </c>
      <c r="M291" t="s">
        <v>2623</v>
      </c>
      <c r="N291" t="s">
        <v>727</v>
      </c>
      <c r="O291" s="87">
        <f t="shared" si="18"/>
        <v>237.5</v>
      </c>
      <c r="P291" t="s">
        <v>555</v>
      </c>
      <c r="Q291" s="86">
        <v>2375000</v>
      </c>
      <c r="R291" s="86">
        <v>53730000</v>
      </c>
      <c r="S291" s="86">
        <f t="shared" si="19"/>
        <v>53.73</v>
      </c>
      <c r="T291" s="86">
        <v>11799</v>
      </c>
      <c r="U291" t="s">
        <v>728</v>
      </c>
      <c r="W291" t="s">
        <v>7875</v>
      </c>
    </row>
    <row r="292" spans="1:29" ht="15" customHeight="1" x14ac:dyDescent="0.25">
      <c r="A292" t="s">
        <v>642</v>
      </c>
      <c r="B292">
        <v>3629790</v>
      </c>
      <c r="C292" t="s">
        <v>540</v>
      </c>
      <c r="D292" t="s">
        <v>643</v>
      </c>
      <c r="E292" s="30" t="s">
        <v>644</v>
      </c>
      <c r="F292" t="s">
        <v>549</v>
      </c>
      <c r="G292" t="s">
        <v>550</v>
      </c>
      <c r="H292">
        <v>17300924</v>
      </c>
      <c r="I292" t="s">
        <v>2624</v>
      </c>
      <c r="J292" t="s">
        <v>2625</v>
      </c>
      <c r="K292" t="s">
        <v>549</v>
      </c>
      <c r="L292" t="s">
        <v>2624</v>
      </c>
      <c r="M292" t="s">
        <v>2626</v>
      </c>
      <c r="N292" t="s">
        <v>827</v>
      </c>
      <c r="O292" s="87">
        <f t="shared" si="18"/>
        <v>378</v>
      </c>
      <c r="P292" t="s">
        <v>555</v>
      </c>
      <c r="Q292" s="86">
        <v>3780000</v>
      </c>
      <c r="R292" s="86">
        <v>85510000</v>
      </c>
      <c r="S292" s="86">
        <f t="shared" si="19"/>
        <v>85.51</v>
      </c>
      <c r="T292" s="86">
        <v>11382</v>
      </c>
      <c r="U292" t="s">
        <v>828</v>
      </c>
      <c r="W292" t="s">
        <v>7884</v>
      </c>
    </row>
    <row r="293" spans="1:29" ht="15" customHeight="1" x14ac:dyDescent="0.25">
      <c r="A293" t="s">
        <v>2627</v>
      </c>
      <c r="B293">
        <v>1556587</v>
      </c>
      <c r="C293" t="s">
        <v>540</v>
      </c>
      <c r="D293" t="s">
        <v>541</v>
      </c>
      <c r="E293" s="30" t="s">
        <v>2628</v>
      </c>
      <c r="F293" t="s">
        <v>549</v>
      </c>
      <c r="G293" t="s">
        <v>550</v>
      </c>
      <c r="H293">
        <v>17300924</v>
      </c>
      <c r="I293" t="s">
        <v>2629</v>
      </c>
      <c r="J293" t="s">
        <v>2630</v>
      </c>
      <c r="K293" t="s">
        <v>549</v>
      </c>
      <c r="L293" t="s">
        <v>2629</v>
      </c>
      <c r="M293" t="s">
        <v>2631</v>
      </c>
      <c r="N293" t="s">
        <v>2632</v>
      </c>
      <c r="O293" s="87">
        <f t="shared" si="18"/>
        <v>16000</v>
      </c>
      <c r="P293" t="s">
        <v>555</v>
      </c>
      <c r="Q293" s="86">
        <v>160000000</v>
      </c>
      <c r="R293" s="86">
        <v>3619200000</v>
      </c>
      <c r="S293" s="170">
        <f t="shared" si="19"/>
        <v>3619.2</v>
      </c>
      <c r="T293" s="170">
        <v>18453</v>
      </c>
      <c r="U293" s="165" t="s">
        <v>2633</v>
      </c>
      <c r="V293" s="165" t="s">
        <v>7938</v>
      </c>
    </row>
    <row r="294" spans="1:29" ht="15" customHeight="1" x14ac:dyDescent="0.25">
      <c r="A294" t="s">
        <v>2627</v>
      </c>
      <c r="B294">
        <v>1556587</v>
      </c>
      <c r="C294" t="s">
        <v>540</v>
      </c>
      <c r="D294" t="s">
        <v>541</v>
      </c>
      <c r="E294" s="30" t="s">
        <v>2628</v>
      </c>
      <c r="F294" t="s">
        <v>549</v>
      </c>
      <c r="G294" t="s">
        <v>550</v>
      </c>
      <c r="H294">
        <v>17300924</v>
      </c>
      <c r="I294" t="s">
        <v>2634</v>
      </c>
      <c r="J294" t="s">
        <v>2635</v>
      </c>
      <c r="K294" t="s">
        <v>549</v>
      </c>
      <c r="L294" t="s">
        <v>2634</v>
      </c>
      <c r="M294" t="s">
        <v>2636</v>
      </c>
      <c r="N294" t="s">
        <v>2637</v>
      </c>
      <c r="O294" s="87">
        <f t="shared" si="18"/>
        <v>5200</v>
      </c>
      <c r="P294" t="s">
        <v>555</v>
      </c>
      <c r="Q294" s="86">
        <v>52000000</v>
      </c>
      <c r="R294" s="86">
        <v>1176230000</v>
      </c>
      <c r="S294" s="165">
        <f t="shared" si="19"/>
        <v>1176.23</v>
      </c>
      <c r="T294" s="170">
        <v>18762</v>
      </c>
      <c r="U294" s="165" t="s">
        <v>2638</v>
      </c>
      <c r="V294" s="165" t="s">
        <v>7939</v>
      </c>
    </row>
    <row r="295" spans="1:29" ht="15" customHeight="1" x14ac:dyDescent="0.25">
      <c r="A295" t="s">
        <v>2627</v>
      </c>
      <c r="B295">
        <v>1556587</v>
      </c>
      <c r="C295" t="s">
        <v>540</v>
      </c>
      <c r="D295" t="s">
        <v>541</v>
      </c>
      <c r="E295" s="30" t="s">
        <v>2628</v>
      </c>
      <c r="F295" t="s">
        <v>549</v>
      </c>
      <c r="G295" t="s">
        <v>550</v>
      </c>
      <c r="H295">
        <v>17300924</v>
      </c>
      <c r="I295" t="s">
        <v>2639</v>
      </c>
      <c r="J295" t="s">
        <v>2640</v>
      </c>
      <c r="K295" t="s">
        <v>549</v>
      </c>
      <c r="L295" t="s">
        <v>2639</v>
      </c>
      <c r="M295" t="s">
        <v>2641</v>
      </c>
      <c r="N295" t="s">
        <v>2642</v>
      </c>
      <c r="O295" s="87">
        <f t="shared" ref="O295:O307" si="20">Q295/10000</f>
        <v>6000</v>
      </c>
      <c r="P295" t="s">
        <v>555</v>
      </c>
      <c r="Q295" s="86">
        <v>60000000</v>
      </c>
      <c r="R295" s="86">
        <v>1356000000</v>
      </c>
      <c r="S295" s="108">
        <f t="shared" ref="S295:S322" si="21">R295/1000000</f>
        <v>1356</v>
      </c>
      <c r="T295" s="86">
        <v>18858</v>
      </c>
      <c r="U295" t="s">
        <v>880</v>
      </c>
      <c r="V295" t="s">
        <v>7892</v>
      </c>
    </row>
    <row r="296" spans="1:29" ht="15" customHeight="1" x14ac:dyDescent="0.25">
      <c r="A296" t="s">
        <v>2627</v>
      </c>
      <c r="B296">
        <v>1556587</v>
      </c>
      <c r="C296" t="s">
        <v>540</v>
      </c>
      <c r="D296" t="s">
        <v>541</v>
      </c>
      <c r="E296" s="30" t="s">
        <v>2628</v>
      </c>
      <c r="F296" t="s">
        <v>549</v>
      </c>
      <c r="G296" t="s">
        <v>550</v>
      </c>
      <c r="H296">
        <v>17300924</v>
      </c>
      <c r="I296" t="s">
        <v>2643</v>
      </c>
      <c r="J296" t="s">
        <v>2644</v>
      </c>
      <c r="K296" t="s">
        <v>549</v>
      </c>
      <c r="L296" t="s">
        <v>2643</v>
      </c>
      <c r="M296" t="s">
        <v>2645</v>
      </c>
      <c r="N296" t="s">
        <v>2646</v>
      </c>
      <c r="O296" s="87">
        <f t="shared" si="20"/>
        <v>14400</v>
      </c>
      <c r="P296" t="s">
        <v>555</v>
      </c>
      <c r="Q296" s="86">
        <v>144000000</v>
      </c>
      <c r="R296" s="86">
        <v>3257260000</v>
      </c>
      <c r="S296" s="170">
        <f t="shared" si="21"/>
        <v>3257.26</v>
      </c>
      <c r="T296" s="170">
        <v>18453</v>
      </c>
      <c r="U296" s="165" t="s">
        <v>2633</v>
      </c>
      <c r="V296" s="165" t="s">
        <v>7938</v>
      </c>
      <c r="W296" s="165"/>
    </row>
    <row r="297" spans="1:29" ht="15" customHeight="1" x14ac:dyDescent="0.25">
      <c r="A297" t="s">
        <v>2627</v>
      </c>
      <c r="B297">
        <v>1556587</v>
      </c>
      <c r="C297" t="s">
        <v>540</v>
      </c>
      <c r="D297" t="s">
        <v>541</v>
      </c>
      <c r="E297" s="30" t="s">
        <v>2628</v>
      </c>
      <c r="F297" t="s">
        <v>549</v>
      </c>
      <c r="G297" t="s">
        <v>550</v>
      </c>
      <c r="H297">
        <v>17300924</v>
      </c>
      <c r="I297" t="s">
        <v>2647</v>
      </c>
      <c r="J297" t="s">
        <v>2648</v>
      </c>
      <c r="K297" t="s">
        <v>549</v>
      </c>
      <c r="L297" t="s">
        <v>2647</v>
      </c>
      <c r="M297" t="s">
        <v>2649</v>
      </c>
      <c r="N297" t="s">
        <v>2650</v>
      </c>
      <c r="O297" s="87">
        <f t="shared" si="20"/>
        <v>18200</v>
      </c>
      <c r="P297" t="s">
        <v>555</v>
      </c>
      <c r="Q297" s="86">
        <v>182000000</v>
      </c>
      <c r="R297" s="86">
        <v>4116810000</v>
      </c>
      <c r="S297" s="170">
        <f t="shared" si="21"/>
        <v>4116.8100000000004</v>
      </c>
      <c r="T297" s="170">
        <v>18489</v>
      </c>
      <c r="U297" s="165" t="s">
        <v>2651</v>
      </c>
      <c r="V297" s="165" t="s">
        <v>7940</v>
      </c>
      <c r="W297" s="165"/>
    </row>
    <row r="298" spans="1:29" ht="15" customHeight="1" x14ac:dyDescent="0.25">
      <c r="A298" t="s">
        <v>2627</v>
      </c>
      <c r="B298">
        <v>1556587</v>
      </c>
      <c r="C298" t="s">
        <v>540</v>
      </c>
      <c r="D298" t="s">
        <v>541</v>
      </c>
      <c r="E298" s="30" t="s">
        <v>2628</v>
      </c>
      <c r="F298" t="s">
        <v>549</v>
      </c>
      <c r="G298" t="s">
        <v>550</v>
      </c>
      <c r="H298">
        <v>17300924</v>
      </c>
      <c r="I298" t="s">
        <v>2652</v>
      </c>
      <c r="J298" t="s">
        <v>2653</v>
      </c>
      <c r="K298" t="s">
        <v>549</v>
      </c>
      <c r="L298" t="s">
        <v>2652</v>
      </c>
      <c r="M298" t="s">
        <v>2654</v>
      </c>
      <c r="N298" t="s">
        <v>2655</v>
      </c>
      <c r="O298" s="87">
        <f t="shared" si="20"/>
        <v>27000</v>
      </c>
      <c r="P298" t="s">
        <v>555</v>
      </c>
      <c r="Q298" s="86">
        <v>270000000</v>
      </c>
      <c r="R298" s="86">
        <v>6107400000</v>
      </c>
      <c r="S298" s="170">
        <f t="shared" si="21"/>
        <v>6107.4</v>
      </c>
      <c r="T298" s="170">
        <v>18453</v>
      </c>
      <c r="U298" s="165" t="s">
        <v>2633</v>
      </c>
      <c r="V298" s="165" t="s">
        <v>7938</v>
      </c>
      <c r="W298" s="165"/>
    </row>
    <row r="299" spans="1:29" ht="15" customHeight="1" x14ac:dyDescent="0.25">
      <c r="A299" t="s">
        <v>2656</v>
      </c>
      <c r="B299">
        <v>26747604</v>
      </c>
      <c r="C299" t="s">
        <v>540</v>
      </c>
      <c r="D299" t="s">
        <v>541</v>
      </c>
      <c r="E299" s="30" t="s">
        <v>2657</v>
      </c>
      <c r="F299" t="s">
        <v>549</v>
      </c>
      <c r="G299" t="s">
        <v>550</v>
      </c>
      <c r="H299">
        <v>17300924</v>
      </c>
      <c r="I299" t="s">
        <v>2658</v>
      </c>
      <c r="J299" t="s">
        <v>2659</v>
      </c>
      <c r="K299" t="s">
        <v>549</v>
      </c>
      <c r="L299" t="s">
        <v>2658</v>
      </c>
      <c r="M299" t="s">
        <v>2660</v>
      </c>
      <c r="N299" t="s">
        <v>2661</v>
      </c>
      <c r="O299" s="87">
        <f t="shared" si="20"/>
        <v>324.18</v>
      </c>
      <c r="P299" t="s">
        <v>555</v>
      </c>
      <c r="Q299" s="86">
        <v>3241800</v>
      </c>
      <c r="R299" s="86">
        <v>73300000</v>
      </c>
      <c r="S299" s="86">
        <f t="shared" si="21"/>
        <v>73.3</v>
      </c>
      <c r="T299" s="86">
        <v>17334</v>
      </c>
      <c r="U299" t="s">
        <v>2662</v>
      </c>
      <c r="AB299" t="s">
        <v>7941</v>
      </c>
    </row>
    <row r="300" spans="1:29" ht="15" customHeight="1" x14ac:dyDescent="0.25">
      <c r="A300" t="s">
        <v>2656</v>
      </c>
      <c r="B300">
        <v>26747604</v>
      </c>
      <c r="C300" t="s">
        <v>540</v>
      </c>
      <c r="D300" t="s">
        <v>541</v>
      </c>
      <c r="E300" s="30" t="s">
        <v>2657</v>
      </c>
      <c r="F300" t="s">
        <v>549</v>
      </c>
      <c r="G300" t="s">
        <v>550</v>
      </c>
      <c r="H300">
        <v>17300924</v>
      </c>
      <c r="I300" t="s">
        <v>2663</v>
      </c>
      <c r="J300" t="s">
        <v>2664</v>
      </c>
      <c r="K300" t="s">
        <v>549</v>
      </c>
      <c r="L300" t="s">
        <v>2663</v>
      </c>
      <c r="M300" t="s">
        <v>2665</v>
      </c>
      <c r="N300" t="s">
        <v>2666</v>
      </c>
      <c r="O300" s="87">
        <f t="shared" si="20"/>
        <v>2535.48</v>
      </c>
      <c r="P300" t="s">
        <v>555</v>
      </c>
      <c r="Q300" s="86">
        <v>25354800</v>
      </c>
      <c r="R300" s="86">
        <v>573300000</v>
      </c>
      <c r="S300" s="86">
        <f t="shared" si="21"/>
        <v>573.29999999999995</v>
      </c>
      <c r="T300" s="86">
        <v>17334</v>
      </c>
      <c r="U300" t="s">
        <v>2662</v>
      </c>
      <c r="AB300" t="s">
        <v>7941</v>
      </c>
    </row>
    <row r="301" spans="1:29" ht="15" customHeight="1" x14ac:dyDescent="0.25">
      <c r="A301" t="s">
        <v>2656</v>
      </c>
      <c r="B301">
        <v>26747604</v>
      </c>
      <c r="C301" t="s">
        <v>540</v>
      </c>
      <c r="D301" t="s">
        <v>541</v>
      </c>
      <c r="E301" s="30" t="s">
        <v>2657</v>
      </c>
      <c r="F301" t="s">
        <v>549</v>
      </c>
      <c r="G301" t="s">
        <v>550</v>
      </c>
      <c r="H301">
        <v>17300924</v>
      </c>
      <c r="I301" t="s">
        <v>2667</v>
      </c>
      <c r="J301" t="s">
        <v>2668</v>
      </c>
      <c r="K301" t="s">
        <v>549</v>
      </c>
      <c r="L301" t="s">
        <v>2667</v>
      </c>
      <c r="M301" t="s">
        <v>2669</v>
      </c>
      <c r="N301" t="s">
        <v>2670</v>
      </c>
      <c r="O301" s="87">
        <f t="shared" si="20"/>
        <v>2540.31</v>
      </c>
      <c r="P301" t="s">
        <v>555</v>
      </c>
      <c r="Q301" s="86">
        <v>25403100</v>
      </c>
      <c r="R301" s="86">
        <v>574390000</v>
      </c>
      <c r="S301" s="86">
        <f t="shared" si="21"/>
        <v>574.39</v>
      </c>
      <c r="T301" s="86">
        <v>17334</v>
      </c>
      <c r="U301" t="s">
        <v>2662</v>
      </c>
      <c r="AB301" t="s">
        <v>7941</v>
      </c>
    </row>
    <row r="302" spans="1:29" ht="15" customHeight="1" x14ac:dyDescent="0.25">
      <c r="A302" t="s">
        <v>2671</v>
      </c>
      <c r="B302">
        <v>25776652</v>
      </c>
      <c r="C302" t="s">
        <v>540</v>
      </c>
      <c r="D302" t="s">
        <v>541</v>
      </c>
      <c r="E302" s="30" t="s">
        <v>2672</v>
      </c>
      <c r="F302" t="s">
        <v>549</v>
      </c>
      <c r="G302" t="s">
        <v>550</v>
      </c>
      <c r="H302">
        <v>17300924</v>
      </c>
      <c r="I302" t="s">
        <v>2673</v>
      </c>
      <c r="J302" t="s">
        <v>2674</v>
      </c>
      <c r="K302" t="s">
        <v>549</v>
      </c>
      <c r="L302" t="s">
        <v>2673</v>
      </c>
      <c r="M302" t="s">
        <v>2675</v>
      </c>
      <c r="N302" t="s">
        <v>2676</v>
      </c>
      <c r="O302" s="87">
        <f t="shared" si="20"/>
        <v>1783.47</v>
      </c>
      <c r="P302" t="s">
        <v>555</v>
      </c>
      <c r="Q302" s="86">
        <v>17834700</v>
      </c>
      <c r="R302" s="86">
        <v>403500000</v>
      </c>
      <c r="S302" s="86">
        <f t="shared" si="21"/>
        <v>403.5</v>
      </c>
      <c r="T302" s="86">
        <v>14686</v>
      </c>
      <c r="U302" t="s">
        <v>2677</v>
      </c>
      <c r="X302" t="s">
        <v>7942</v>
      </c>
    </row>
    <row r="303" spans="1:29" ht="15" customHeight="1" x14ac:dyDescent="0.25">
      <c r="A303" t="s">
        <v>862</v>
      </c>
      <c r="B303">
        <v>15327222</v>
      </c>
      <c r="C303" t="s">
        <v>540</v>
      </c>
      <c r="D303" t="s">
        <v>541</v>
      </c>
      <c r="E303" s="30" t="s">
        <v>863</v>
      </c>
      <c r="F303" t="s">
        <v>549</v>
      </c>
      <c r="G303" t="s">
        <v>550</v>
      </c>
      <c r="H303">
        <v>17300924</v>
      </c>
      <c r="I303" t="s">
        <v>2678</v>
      </c>
      <c r="J303" t="s">
        <v>2679</v>
      </c>
      <c r="K303" t="s">
        <v>549</v>
      </c>
      <c r="L303" t="s">
        <v>2678</v>
      </c>
      <c r="M303" t="s">
        <v>2680</v>
      </c>
      <c r="N303" t="s">
        <v>2681</v>
      </c>
      <c r="O303" s="87">
        <f t="shared" si="20"/>
        <v>14500</v>
      </c>
      <c r="P303" t="s">
        <v>555</v>
      </c>
      <c r="Q303" s="86">
        <v>145000000</v>
      </c>
      <c r="R303" s="86">
        <v>3237470000</v>
      </c>
      <c r="S303" s="163">
        <f t="shared" si="21"/>
        <v>3237.47</v>
      </c>
      <c r="T303" s="86">
        <v>11692</v>
      </c>
      <c r="U303" t="s">
        <v>2682</v>
      </c>
      <c r="V303" t="s">
        <v>7943</v>
      </c>
    </row>
    <row r="304" spans="1:29" ht="15" customHeight="1" x14ac:dyDescent="0.25">
      <c r="A304" t="s">
        <v>862</v>
      </c>
      <c r="B304">
        <v>15327222</v>
      </c>
      <c r="C304" t="s">
        <v>540</v>
      </c>
      <c r="D304" t="s">
        <v>541</v>
      </c>
      <c r="E304" s="30" t="s">
        <v>863</v>
      </c>
      <c r="F304" t="s">
        <v>549</v>
      </c>
      <c r="G304" t="s">
        <v>550</v>
      </c>
      <c r="H304">
        <v>17300924</v>
      </c>
      <c r="I304" t="s">
        <v>2683</v>
      </c>
      <c r="J304" t="s">
        <v>2684</v>
      </c>
      <c r="K304" t="s">
        <v>549</v>
      </c>
      <c r="L304" t="s">
        <v>2683</v>
      </c>
      <c r="M304" t="s">
        <v>2685</v>
      </c>
      <c r="N304" t="s">
        <v>2686</v>
      </c>
      <c r="O304" s="87">
        <f t="shared" si="20"/>
        <v>3750</v>
      </c>
      <c r="P304" t="s">
        <v>555</v>
      </c>
      <c r="Q304" s="86">
        <v>37500000</v>
      </c>
      <c r="R304" s="86">
        <v>837280000</v>
      </c>
      <c r="S304" s="86">
        <f t="shared" si="21"/>
        <v>837.28</v>
      </c>
      <c r="T304" s="86">
        <v>11964</v>
      </c>
      <c r="U304" t="s">
        <v>2687</v>
      </c>
      <c r="AC304" t="s">
        <v>7944</v>
      </c>
    </row>
    <row r="305" spans="1:29" ht="15" customHeight="1" x14ac:dyDescent="0.25">
      <c r="A305" t="s">
        <v>862</v>
      </c>
      <c r="B305">
        <v>15327222</v>
      </c>
      <c r="C305" t="s">
        <v>540</v>
      </c>
      <c r="D305" t="s">
        <v>541</v>
      </c>
      <c r="E305" s="30" t="s">
        <v>863</v>
      </c>
      <c r="F305" t="s">
        <v>549</v>
      </c>
      <c r="G305" t="s">
        <v>550</v>
      </c>
      <c r="H305">
        <v>17300924</v>
      </c>
      <c r="I305" t="s">
        <v>2688</v>
      </c>
      <c r="J305" t="s">
        <v>2689</v>
      </c>
      <c r="K305" t="s">
        <v>549</v>
      </c>
      <c r="L305" t="s">
        <v>2688</v>
      </c>
      <c r="M305" t="s">
        <v>2690</v>
      </c>
      <c r="N305" t="s">
        <v>2691</v>
      </c>
      <c r="O305" s="87">
        <f t="shared" si="20"/>
        <v>4400</v>
      </c>
      <c r="P305" t="s">
        <v>555</v>
      </c>
      <c r="Q305" s="86">
        <v>44000000</v>
      </c>
      <c r="R305" s="86">
        <v>982410000</v>
      </c>
      <c r="S305" s="86">
        <f t="shared" si="21"/>
        <v>982.41</v>
      </c>
      <c r="T305" s="86">
        <v>11964</v>
      </c>
      <c r="U305" t="s">
        <v>2687</v>
      </c>
      <c r="AC305" t="s">
        <v>7944</v>
      </c>
    </row>
    <row r="306" spans="1:29" ht="15" customHeight="1" x14ac:dyDescent="0.25">
      <c r="A306" t="s">
        <v>862</v>
      </c>
      <c r="B306">
        <v>15327222</v>
      </c>
      <c r="C306" t="s">
        <v>540</v>
      </c>
      <c r="D306" t="s">
        <v>541</v>
      </c>
      <c r="E306" s="30" t="s">
        <v>863</v>
      </c>
      <c r="F306" t="s">
        <v>549</v>
      </c>
      <c r="G306" t="s">
        <v>550</v>
      </c>
      <c r="H306">
        <v>17300924</v>
      </c>
      <c r="I306" t="s">
        <v>2692</v>
      </c>
      <c r="J306" t="s">
        <v>2693</v>
      </c>
      <c r="K306" t="s">
        <v>549</v>
      </c>
      <c r="L306" t="s">
        <v>2692</v>
      </c>
      <c r="M306" t="s">
        <v>2694</v>
      </c>
      <c r="N306" t="s">
        <v>2681</v>
      </c>
      <c r="O306" s="87">
        <f t="shared" si="20"/>
        <v>1400</v>
      </c>
      <c r="P306" t="s">
        <v>555</v>
      </c>
      <c r="Q306" s="86">
        <v>14000000</v>
      </c>
      <c r="R306" s="86">
        <v>312580000</v>
      </c>
      <c r="S306" s="86">
        <f t="shared" si="21"/>
        <v>312.58</v>
      </c>
      <c r="T306" s="86">
        <v>11692</v>
      </c>
      <c r="U306" t="s">
        <v>2682</v>
      </c>
      <c r="AC306" t="s">
        <v>7943</v>
      </c>
    </row>
    <row r="307" spans="1:29" ht="15" customHeight="1" x14ac:dyDescent="0.25">
      <c r="A307" t="s">
        <v>2695</v>
      </c>
      <c r="B307">
        <v>19685380</v>
      </c>
      <c r="C307" t="s">
        <v>540</v>
      </c>
      <c r="D307" t="s">
        <v>2696</v>
      </c>
      <c r="E307" s="30" t="s">
        <v>2697</v>
      </c>
      <c r="F307" t="s">
        <v>549</v>
      </c>
      <c r="G307" t="s">
        <v>550</v>
      </c>
      <c r="H307">
        <v>17300924</v>
      </c>
      <c r="I307" t="s">
        <v>2698</v>
      </c>
      <c r="J307" t="s">
        <v>2699</v>
      </c>
      <c r="K307" t="s">
        <v>549</v>
      </c>
      <c r="L307" t="s">
        <v>2698</v>
      </c>
      <c r="M307" t="s">
        <v>2700</v>
      </c>
      <c r="N307" t="s">
        <v>2701</v>
      </c>
      <c r="O307" s="87">
        <f t="shared" si="20"/>
        <v>19370</v>
      </c>
      <c r="P307" t="s">
        <v>555</v>
      </c>
      <c r="Q307" s="86">
        <v>193700000</v>
      </c>
      <c r="R307" s="86">
        <v>4363990000</v>
      </c>
      <c r="S307" s="170">
        <f t="shared" si="21"/>
        <v>4363.99</v>
      </c>
      <c r="T307" s="170">
        <v>17211</v>
      </c>
      <c r="U307" s="165" t="s">
        <v>2702</v>
      </c>
      <c r="V307" s="165" t="s">
        <v>7945</v>
      </c>
      <c r="W307" s="165"/>
    </row>
    <row r="308" spans="1:29" ht="30" customHeight="1" x14ac:dyDescent="0.25">
      <c r="A308" s="89" t="s">
        <v>1135</v>
      </c>
      <c r="O308" s="87">
        <f>SUBTOTAL(9,O5:O307)</f>
        <v>1396206.4400000002</v>
      </c>
      <c r="S308" s="86">
        <f t="shared" si="21"/>
        <v>0</v>
      </c>
    </row>
    <row r="309" spans="1:29" ht="15" customHeight="1" x14ac:dyDescent="0.25">
      <c r="A309" s="89" t="s">
        <v>2367</v>
      </c>
      <c r="O309" s="87"/>
      <c r="S309" s="86">
        <f t="shared" si="21"/>
        <v>0</v>
      </c>
    </row>
    <row r="310" spans="1:29" s="93" customFormat="1" ht="15" customHeight="1" x14ac:dyDescent="0.25">
      <c r="A310" t="s">
        <v>2155</v>
      </c>
      <c r="B310" s="93">
        <v>12755356</v>
      </c>
      <c r="C310" s="93" t="s">
        <v>540</v>
      </c>
      <c r="D310" s="93" t="s">
        <v>541</v>
      </c>
      <c r="E310" s="94" t="s">
        <v>2156</v>
      </c>
      <c r="F310" s="93" t="s">
        <v>549</v>
      </c>
      <c r="G310" s="93" t="s">
        <v>1138</v>
      </c>
      <c r="H310" s="93">
        <v>12380248</v>
      </c>
      <c r="I310" s="93" t="s">
        <v>4990</v>
      </c>
      <c r="J310" s="93" t="s">
        <v>4991</v>
      </c>
      <c r="K310" s="93" t="s">
        <v>549</v>
      </c>
      <c r="L310" s="93" t="s">
        <v>4990</v>
      </c>
      <c r="M310" s="93" t="s">
        <v>4992</v>
      </c>
      <c r="N310" s="93" t="s">
        <v>4993</v>
      </c>
      <c r="O310" s="87">
        <f t="shared" ref="O310:O341" si="22">Q310/10000</f>
        <v>75300</v>
      </c>
      <c r="P310" s="93" t="s">
        <v>555</v>
      </c>
      <c r="Q310" s="95">
        <v>753000000</v>
      </c>
      <c r="R310" s="95">
        <v>16660800000</v>
      </c>
      <c r="S310" s="167">
        <f t="shared" si="21"/>
        <v>16660.8</v>
      </c>
      <c r="T310" s="95">
        <v>11907</v>
      </c>
      <c r="U310" s="93" t="s">
        <v>757</v>
      </c>
      <c r="V310" s="93" t="s">
        <v>7879</v>
      </c>
    </row>
    <row r="311" spans="1:29" s="93" customFormat="1" ht="15" customHeight="1" x14ac:dyDescent="0.25">
      <c r="A311" t="s">
        <v>2155</v>
      </c>
      <c r="B311" s="93">
        <v>12755356</v>
      </c>
      <c r="C311" s="93" t="s">
        <v>540</v>
      </c>
      <c r="D311" s="93" t="s">
        <v>541</v>
      </c>
      <c r="E311" s="94" t="s">
        <v>2156</v>
      </c>
      <c r="F311" s="93" t="s">
        <v>549</v>
      </c>
      <c r="G311" s="93" t="s">
        <v>1138</v>
      </c>
      <c r="H311" s="93">
        <v>12380248</v>
      </c>
      <c r="I311" s="93" t="s">
        <v>4994</v>
      </c>
      <c r="J311" s="93" t="s">
        <v>4995</v>
      </c>
      <c r="K311" s="93" t="s">
        <v>549</v>
      </c>
      <c r="L311" s="93" t="s">
        <v>4994</v>
      </c>
      <c r="M311" s="93" t="s">
        <v>4996</v>
      </c>
      <c r="N311" s="93" t="s">
        <v>4997</v>
      </c>
      <c r="O311" s="87">
        <f t="shared" si="22"/>
        <v>345</v>
      </c>
      <c r="P311" s="93" t="s">
        <v>555</v>
      </c>
      <c r="Q311" s="95">
        <v>3450000</v>
      </c>
      <c r="R311" s="95">
        <v>76460000</v>
      </c>
      <c r="S311" s="86">
        <f t="shared" si="21"/>
        <v>76.459999999999994</v>
      </c>
      <c r="T311" s="95">
        <v>11907</v>
      </c>
      <c r="U311" s="93" t="s">
        <v>757</v>
      </c>
      <c r="W311" s="93" t="s">
        <v>7879</v>
      </c>
    </row>
    <row r="312" spans="1:29" s="93" customFormat="1" ht="15" customHeight="1" x14ac:dyDescent="0.25">
      <c r="A312" t="s">
        <v>2155</v>
      </c>
      <c r="B312" s="93">
        <v>12755356</v>
      </c>
      <c r="C312" s="93" t="s">
        <v>540</v>
      </c>
      <c r="D312" s="93" t="s">
        <v>541</v>
      </c>
      <c r="E312" s="94" t="s">
        <v>2156</v>
      </c>
      <c r="F312" s="93" t="s">
        <v>549</v>
      </c>
      <c r="G312" s="93" t="s">
        <v>1138</v>
      </c>
      <c r="H312" s="93">
        <v>12380248</v>
      </c>
      <c r="I312" s="93" t="s">
        <v>4998</v>
      </c>
      <c r="J312" s="93" t="s">
        <v>4999</v>
      </c>
      <c r="K312" s="93" t="s">
        <v>549</v>
      </c>
      <c r="L312" s="93" t="s">
        <v>4998</v>
      </c>
      <c r="M312" s="93" t="s">
        <v>5000</v>
      </c>
      <c r="N312" s="93" t="s">
        <v>5001</v>
      </c>
      <c r="O312" s="87">
        <f t="shared" si="22"/>
        <v>485.64</v>
      </c>
      <c r="P312" s="93" t="s">
        <v>555</v>
      </c>
      <c r="Q312" s="95">
        <v>4856400</v>
      </c>
      <c r="R312" s="95">
        <v>107930000</v>
      </c>
      <c r="S312" s="86">
        <f t="shared" si="21"/>
        <v>107.93</v>
      </c>
      <c r="T312" s="95">
        <v>11727</v>
      </c>
      <c r="U312" s="93" t="s">
        <v>775</v>
      </c>
      <c r="W312" s="93" t="s">
        <v>4725</v>
      </c>
    </row>
    <row r="313" spans="1:29" s="93" customFormat="1" ht="15" customHeight="1" x14ac:dyDescent="0.25">
      <c r="A313" t="s">
        <v>2155</v>
      </c>
      <c r="B313" s="93">
        <v>12755356</v>
      </c>
      <c r="C313" s="93" t="s">
        <v>540</v>
      </c>
      <c r="D313" s="93" t="s">
        <v>541</v>
      </c>
      <c r="E313" s="94" t="s">
        <v>2156</v>
      </c>
      <c r="F313" s="93" t="s">
        <v>549</v>
      </c>
      <c r="G313" s="93" t="s">
        <v>1138</v>
      </c>
      <c r="H313" s="93">
        <v>12380248</v>
      </c>
      <c r="I313" s="93" t="s">
        <v>5002</v>
      </c>
      <c r="J313" s="93" t="s">
        <v>5003</v>
      </c>
      <c r="K313" s="93" t="s">
        <v>549</v>
      </c>
      <c r="L313" s="93" t="s">
        <v>5002</v>
      </c>
      <c r="M313" s="93" t="s">
        <v>5004</v>
      </c>
      <c r="N313" s="93" t="s">
        <v>5005</v>
      </c>
      <c r="O313" s="87">
        <f t="shared" si="22"/>
        <v>316.24</v>
      </c>
      <c r="P313" s="93" t="s">
        <v>555</v>
      </c>
      <c r="Q313" s="95">
        <v>3162400</v>
      </c>
      <c r="R313" s="95">
        <v>70280000</v>
      </c>
      <c r="S313" s="86">
        <f t="shared" si="21"/>
        <v>70.28</v>
      </c>
      <c r="T313" s="95">
        <v>11727</v>
      </c>
      <c r="U313" s="93" t="s">
        <v>775</v>
      </c>
      <c r="W313" s="93" t="s">
        <v>4725</v>
      </c>
    </row>
    <row r="314" spans="1:29" s="93" customFormat="1" ht="15" customHeight="1" x14ac:dyDescent="0.25">
      <c r="A314" t="s">
        <v>2155</v>
      </c>
      <c r="B314" s="93">
        <v>12755356</v>
      </c>
      <c r="C314" s="93" t="s">
        <v>540</v>
      </c>
      <c r="D314" s="93" t="s">
        <v>541</v>
      </c>
      <c r="E314" s="94" t="s">
        <v>2156</v>
      </c>
      <c r="F314" s="93" t="s">
        <v>549</v>
      </c>
      <c r="G314" s="93" t="s">
        <v>1138</v>
      </c>
      <c r="H314" s="93">
        <v>12380248</v>
      </c>
      <c r="I314" s="93" t="s">
        <v>5006</v>
      </c>
      <c r="J314" s="93" t="s">
        <v>5007</v>
      </c>
      <c r="K314" s="93" t="s">
        <v>549</v>
      </c>
      <c r="L314" s="93" t="s">
        <v>5006</v>
      </c>
      <c r="M314" s="93" t="s">
        <v>5008</v>
      </c>
      <c r="N314" s="93" t="s">
        <v>5009</v>
      </c>
      <c r="O314" s="87">
        <f t="shared" si="22"/>
        <v>9312</v>
      </c>
      <c r="P314" s="93" t="s">
        <v>555</v>
      </c>
      <c r="Q314" s="95">
        <v>93120000</v>
      </c>
      <c r="R314" s="95">
        <v>2069470000</v>
      </c>
      <c r="S314" s="167">
        <f t="shared" si="21"/>
        <v>2069.4699999999998</v>
      </c>
      <c r="T314" s="95">
        <v>11727</v>
      </c>
      <c r="U314" s="93" t="s">
        <v>775</v>
      </c>
      <c r="W314" s="93" t="s">
        <v>4725</v>
      </c>
    </row>
    <row r="315" spans="1:29" s="93" customFormat="1" ht="15" customHeight="1" x14ac:dyDescent="0.25">
      <c r="A315" t="s">
        <v>2155</v>
      </c>
      <c r="B315" s="93">
        <v>12755356</v>
      </c>
      <c r="C315" s="93" t="s">
        <v>540</v>
      </c>
      <c r="D315" s="93" t="s">
        <v>541</v>
      </c>
      <c r="E315" s="94" t="s">
        <v>2156</v>
      </c>
      <c r="F315" s="93" t="s">
        <v>549</v>
      </c>
      <c r="G315" s="93" t="s">
        <v>1138</v>
      </c>
      <c r="H315" s="93">
        <v>12380248</v>
      </c>
      <c r="I315" s="93" t="s">
        <v>5010</v>
      </c>
      <c r="J315" s="93" t="s">
        <v>5011</v>
      </c>
      <c r="K315" s="93" t="s">
        <v>549</v>
      </c>
      <c r="L315" s="93" t="s">
        <v>5010</v>
      </c>
      <c r="M315" s="93" t="s">
        <v>5012</v>
      </c>
      <c r="N315" s="93" t="s">
        <v>5013</v>
      </c>
      <c r="O315" s="87">
        <f t="shared" si="22"/>
        <v>125.39</v>
      </c>
      <c r="P315" s="93" t="s">
        <v>555</v>
      </c>
      <c r="Q315" s="95">
        <v>1253900</v>
      </c>
      <c r="R315" s="95">
        <v>27870000</v>
      </c>
      <c r="S315" s="86">
        <f t="shared" si="21"/>
        <v>27.87</v>
      </c>
      <c r="T315" s="95">
        <v>11727</v>
      </c>
      <c r="U315" s="93" t="s">
        <v>775</v>
      </c>
      <c r="W315" s="93" t="s">
        <v>4725</v>
      </c>
    </row>
    <row r="316" spans="1:29" s="93" customFormat="1" ht="15" customHeight="1" x14ac:dyDescent="0.25">
      <c r="A316" t="s">
        <v>2155</v>
      </c>
      <c r="B316" s="93">
        <v>12755356</v>
      </c>
      <c r="C316" s="93" t="s">
        <v>540</v>
      </c>
      <c r="D316" s="93" t="s">
        <v>541</v>
      </c>
      <c r="E316" s="94" t="s">
        <v>2156</v>
      </c>
      <c r="F316" s="93" t="s">
        <v>549</v>
      </c>
      <c r="G316" s="93" t="s">
        <v>1138</v>
      </c>
      <c r="H316" s="93">
        <v>12380248</v>
      </c>
      <c r="I316" s="93" t="s">
        <v>5014</v>
      </c>
      <c r="J316" s="93" t="s">
        <v>5015</v>
      </c>
      <c r="K316" s="93" t="s">
        <v>549</v>
      </c>
      <c r="L316" s="93" t="s">
        <v>5014</v>
      </c>
      <c r="M316" s="93" t="s">
        <v>5016</v>
      </c>
      <c r="N316" s="93" t="s">
        <v>5017</v>
      </c>
      <c r="O316" s="87">
        <f t="shared" si="22"/>
        <v>888.09</v>
      </c>
      <c r="P316" s="93" t="s">
        <v>555</v>
      </c>
      <c r="Q316" s="95">
        <v>8880900</v>
      </c>
      <c r="R316" s="95">
        <v>197370000</v>
      </c>
      <c r="S316" s="86">
        <f t="shared" si="21"/>
        <v>197.37</v>
      </c>
      <c r="T316" s="95">
        <v>11727</v>
      </c>
      <c r="U316" s="93" t="s">
        <v>775</v>
      </c>
      <c r="W316" s="93" t="s">
        <v>4725</v>
      </c>
    </row>
    <row r="317" spans="1:29" s="93" customFormat="1" ht="15" customHeight="1" x14ac:dyDescent="0.25">
      <c r="A317" t="s">
        <v>2155</v>
      </c>
      <c r="B317">
        <v>12755356</v>
      </c>
      <c r="C317" s="93" t="s">
        <v>540</v>
      </c>
      <c r="D317" s="93" t="s">
        <v>541</v>
      </c>
      <c r="E317" s="94" t="s">
        <v>2156</v>
      </c>
      <c r="F317" s="93" t="s">
        <v>549</v>
      </c>
      <c r="G317" s="93" t="s">
        <v>1138</v>
      </c>
      <c r="H317" s="93">
        <v>12380248</v>
      </c>
      <c r="I317" s="93" t="s">
        <v>5018</v>
      </c>
      <c r="J317" s="93" t="s">
        <v>5019</v>
      </c>
      <c r="K317" s="93" t="s">
        <v>549</v>
      </c>
      <c r="L317" s="93" t="s">
        <v>5018</v>
      </c>
      <c r="M317" s="93" t="s">
        <v>5020</v>
      </c>
      <c r="N317" s="93" t="s">
        <v>5021</v>
      </c>
      <c r="O317" s="87">
        <f t="shared" si="22"/>
        <v>18</v>
      </c>
      <c r="P317" s="93" t="s">
        <v>555</v>
      </c>
      <c r="Q317" s="95">
        <v>180000</v>
      </c>
      <c r="R317" s="95">
        <v>4020000</v>
      </c>
      <c r="S317" s="86">
        <f t="shared" si="21"/>
        <v>4.0199999999999996</v>
      </c>
      <c r="T317" s="95">
        <v>11829</v>
      </c>
      <c r="U317" s="93" t="s">
        <v>4363</v>
      </c>
      <c r="W317" s="93" t="s">
        <v>7946</v>
      </c>
    </row>
    <row r="318" spans="1:29" s="93" customFormat="1" ht="15" customHeight="1" x14ac:dyDescent="0.25">
      <c r="A318" t="s">
        <v>2155</v>
      </c>
      <c r="B318">
        <v>12755356</v>
      </c>
      <c r="C318" s="93" t="s">
        <v>540</v>
      </c>
      <c r="D318" s="93" t="s">
        <v>541</v>
      </c>
      <c r="E318" s="94" t="s">
        <v>2156</v>
      </c>
      <c r="F318" s="93" t="s">
        <v>549</v>
      </c>
      <c r="G318" s="93" t="s">
        <v>1138</v>
      </c>
      <c r="H318" s="93">
        <v>12380248</v>
      </c>
      <c r="I318" s="93" t="s">
        <v>5022</v>
      </c>
      <c r="J318" s="93" t="s">
        <v>5023</v>
      </c>
      <c r="K318" s="93" t="s">
        <v>549</v>
      </c>
      <c r="L318" s="93" t="s">
        <v>5022</v>
      </c>
      <c r="M318" s="93" t="s">
        <v>5024</v>
      </c>
      <c r="N318" s="93" t="s">
        <v>5025</v>
      </c>
      <c r="O318" s="87">
        <f t="shared" si="22"/>
        <v>10.76</v>
      </c>
      <c r="P318" s="93" t="s">
        <v>555</v>
      </c>
      <c r="Q318" s="95">
        <v>107600</v>
      </c>
      <c r="R318" s="95">
        <v>2400000</v>
      </c>
      <c r="S318" s="86">
        <f t="shared" si="21"/>
        <v>2.4</v>
      </c>
      <c r="T318" s="95">
        <v>11368</v>
      </c>
      <c r="U318" s="93" t="s">
        <v>3526</v>
      </c>
      <c r="W318" s="93" t="s">
        <v>7947</v>
      </c>
    </row>
    <row r="319" spans="1:29" s="93" customFormat="1" ht="15" customHeight="1" x14ac:dyDescent="0.25">
      <c r="A319" t="s">
        <v>2155</v>
      </c>
      <c r="B319">
        <v>12755356</v>
      </c>
      <c r="C319" s="93" t="s">
        <v>540</v>
      </c>
      <c r="D319" s="93" t="s">
        <v>541</v>
      </c>
      <c r="E319" s="94" t="s">
        <v>2156</v>
      </c>
      <c r="F319" s="93" t="s">
        <v>549</v>
      </c>
      <c r="G319" s="93" t="s">
        <v>1138</v>
      </c>
      <c r="H319" s="93">
        <v>12380248</v>
      </c>
      <c r="I319" s="93" t="s">
        <v>5026</v>
      </c>
      <c r="J319" s="93" t="s">
        <v>5027</v>
      </c>
      <c r="K319" s="93" t="s">
        <v>549</v>
      </c>
      <c r="L319" s="93" t="s">
        <v>5026</v>
      </c>
      <c r="M319" s="93" t="s">
        <v>5028</v>
      </c>
      <c r="N319" s="93" t="s">
        <v>5029</v>
      </c>
      <c r="O319" s="87">
        <f t="shared" si="22"/>
        <v>21</v>
      </c>
      <c r="P319" s="93" t="s">
        <v>555</v>
      </c>
      <c r="Q319" s="95">
        <v>210000</v>
      </c>
      <c r="R319" s="95">
        <v>4690000</v>
      </c>
      <c r="S319" s="86">
        <f t="shared" si="21"/>
        <v>4.6900000000000004</v>
      </c>
      <c r="T319" s="95">
        <v>11804</v>
      </c>
      <c r="U319" s="93" t="s">
        <v>679</v>
      </c>
      <c r="W319" s="93" t="s">
        <v>7866</v>
      </c>
    </row>
    <row r="320" spans="1:29" s="93" customFormat="1" ht="15" customHeight="1" x14ac:dyDescent="0.25">
      <c r="A320" t="s">
        <v>2155</v>
      </c>
      <c r="B320">
        <v>12755356</v>
      </c>
      <c r="C320" s="93" t="s">
        <v>540</v>
      </c>
      <c r="D320" s="93" t="s">
        <v>541</v>
      </c>
      <c r="E320" s="94" t="s">
        <v>2156</v>
      </c>
      <c r="F320" s="93" t="s">
        <v>549</v>
      </c>
      <c r="G320" s="93" t="s">
        <v>1138</v>
      </c>
      <c r="H320" s="93">
        <v>12380248</v>
      </c>
      <c r="I320" s="93" t="s">
        <v>5030</v>
      </c>
      <c r="J320" s="93" t="s">
        <v>5031</v>
      </c>
      <c r="K320" s="93" t="s">
        <v>549</v>
      </c>
      <c r="L320" s="93" t="s">
        <v>5030</v>
      </c>
      <c r="M320" s="93" t="s">
        <v>5032</v>
      </c>
      <c r="N320" s="93" t="s">
        <v>5033</v>
      </c>
      <c r="O320" s="87">
        <f t="shared" si="22"/>
        <v>200</v>
      </c>
      <c r="P320" s="93" t="s">
        <v>555</v>
      </c>
      <c r="Q320" s="95">
        <v>2000000</v>
      </c>
      <c r="R320" s="95">
        <v>44690000</v>
      </c>
      <c r="S320" s="86">
        <f t="shared" si="21"/>
        <v>44.69</v>
      </c>
      <c r="T320" s="95">
        <v>11356</v>
      </c>
      <c r="U320" s="93" t="s">
        <v>3368</v>
      </c>
      <c r="W320" s="93" t="s">
        <v>7948</v>
      </c>
    </row>
    <row r="321" spans="1:31" s="93" customFormat="1" ht="15" customHeight="1" x14ac:dyDescent="0.25">
      <c r="A321" t="s">
        <v>2155</v>
      </c>
      <c r="B321">
        <v>12755356</v>
      </c>
      <c r="C321" s="93" t="s">
        <v>540</v>
      </c>
      <c r="D321" s="93" t="s">
        <v>541</v>
      </c>
      <c r="E321" s="94" t="s">
        <v>2156</v>
      </c>
      <c r="F321" s="93" t="s">
        <v>549</v>
      </c>
      <c r="G321" s="93" t="s">
        <v>1138</v>
      </c>
      <c r="H321" s="93">
        <v>12380248</v>
      </c>
      <c r="I321" s="93" t="s">
        <v>5034</v>
      </c>
      <c r="J321" s="93" t="s">
        <v>5035</v>
      </c>
      <c r="K321" s="93" t="s">
        <v>549</v>
      </c>
      <c r="L321" s="93" t="s">
        <v>5034</v>
      </c>
      <c r="M321" s="93" t="s">
        <v>5036</v>
      </c>
      <c r="N321" s="93" t="s">
        <v>5037</v>
      </c>
      <c r="O321" s="87">
        <f t="shared" si="22"/>
        <v>12.6</v>
      </c>
      <c r="P321" s="93" t="s">
        <v>555</v>
      </c>
      <c r="Q321" s="95">
        <v>126000</v>
      </c>
      <c r="R321" s="95">
        <v>2820000</v>
      </c>
      <c r="S321" s="86">
        <f t="shared" si="21"/>
        <v>2.82</v>
      </c>
      <c r="T321" s="95">
        <v>14827</v>
      </c>
      <c r="U321" s="93" t="s">
        <v>4251</v>
      </c>
      <c r="W321" s="93" t="s">
        <v>7949</v>
      </c>
    </row>
    <row r="322" spans="1:31" s="93" customFormat="1" ht="15" customHeight="1" x14ac:dyDescent="0.25">
      <c r="A322" t="s">
        <v>2155</v>
      </c>
      <c r="B322">
        <v>12755356</v>
      </c>
      <c r="C322" s="93" t="s">
        <v>540</v>
      </c>
      <c r="D322" s="93" t="s">
        <v>541</v>
      </c>
      <c r="E322" s="94" t="s">
        <v>2156</v>
      </c>
      <c r="F322" s="93" t="s">
        <v>549</v>
      </c>
      <c r="G322" s="93" t="s">
        <v>1138</v>
      </c>
      <c r="H322" s="93">
        <v>12380248</v>
      </c>
      <c r="I322" s="93" t="s">
        <v>5038</v>
      </c>
      <c r="J322" s="93" t="s">
        <v>5039</v>
      </c>
      <c r="K322" s="93" t="s">
        <v>549</v>
      </c>
      <c r="L322" s="93" t="s">
        <v>5038</v>
      </c>
      <c r="M322" s="93" t="s">
        <v>5040</v>
      </c>
      <c r="N322" s="93" t="s">
        <v>5041</v>
      </c>
      <c r="O322" s="87">
        <f t="shared" si="22"/>
        <v>6</v>
      </c>
      <c r="P322" s="93" t="s">
        <v>555</v>
      </c>
      <c r="Q322" s="95">
        <v>60000</v>
      </c>
      <c r="R322" s="95">
        <v>1340000</v>
      </c>
      <c r="S322" s="86">
        <f t="shared" si="21"/>
        <v>1.34</v>
      </c>
      <c r="T322" s="95">
        <v>11368</v>
      </c>
      <c r="U322" s="93" t="s">
        <v>3526</v>
      </c>
      <c r="W322" s="93" t="s">
        <v>7947</v>
      </c>
    </row>
    <row r="323" spans="1:31" s="93" customFormat="1" ht="15" customHeight="1" x14ac:dyDescent="0.25">
      <c r="A323" t="s">
        <v>2155</v>
      </c>
      <c r="B323">
        <v>12755356</v>
      </c>
      <c r="C323" s="93" t="s">
        <v>540</v>
      </c>
      <c r="D323" s="93" t="s">
        <v>541</v>
      </c>
      <c r="E323" s="94" t="s">
        <v>2156</v>
      </c>
      <c r="F323" s="93" t="s">
        <v>549</v>
      </c>
      <c r="G323" s="93" t="s">
        <v>1138</v>
      </c>
      <c r="H323" s="93">
        <v>12380248</v>
      </c>
      <c r="I323" s="93" t="s">
        <v>5042</v>
      </c>
      <c r="J323" s="93" t="s">
        <v>5043</v>
      </c>
      <c r="K323" s="93" t="s">
        <v>549</v>
      </c>
      <c r="L323" s="93" t="s">
        <v>5042</v>
      </c>
      <c r="M323" s="93" t="s">
        <v>5044</v>
      </c>
      <c r="N323" s="93" t="s">
        <v>5045</v>
      </c>
      <c r="O323" s="87">
        <f t="shared" si="22"/>
        <v>2.5</v>
      </c>
      <c r="P323" s="93" t="s">
        <v>555</v>
      </c>
      <c r="Q323" s="95">
        <v>25000</v>
      </c>
      <c r="R323" s="93">
        <v>0.56000000000000005</v>
      </c>
      <c r="S323" s="86">
        <v>0.56000000000000005</v>
      </c>
      <c r="T323" s="95">
        <v>11368</v>
      </c>
      <c r="U323" s="93" t="s">
        <v>3526</v>
      </c>
      <c r="W323" s="93" t="s">
        <v>7947</v>
      </c>
    </row>
    <row r="324" spans="1:31" s="93" customFormat="1" ht="15" customHeight="1" x14ac:dyDescent="0.25">
      <c r="A324" t="s">
        <v>2155</v>
      </c>
      <c r="B324">
        <v>12755356</v>
      </c>
      <c r="C324" s="93" t="s">
        <v>540</v>
      </c>
      <c r="D324" s="93" t="s">
        <v>541</v>
      </c>
      <c r="E324" s="94" t="s">
        <v>2156</v>
      </c>
      <c r="F324" s="93" t="s">
        <v>549</v>
      </c>
      <c r="G324" s="93" t="s">
        <v>1138</v>
      </c>
      <c r="H324" s="93">
        <v>12380248</v>
      </c>
      <c r="I324" s="93" t="s">
        <v>5046</v>
      </c>
      <c r="J324" s="93" t="s">
        <v>5047</v>
      </c>
      <c r="K324" s="93" t="s">
        <v>549</v>
      </c>
      <c r="L324" s="93" t="s">
        <v>5046</v>
      </c>
      <c r="M324" s="93" t="s">
        <v>5048</v>
      </c>
      <c r="N324" s="93" t="s">
        <v>5049</v>
      </c>
      <c r="O324" s="87">
        <f t="shared" si="22"/>
        <v>316</v>
      </c>
      <c r="P324" s="93" t="s">
        <v>555</v>
      </c>
      <c r="Q324" s="95">
        <v>3160000</v>
      </c>
      <c r="R324" s="95">
        <v>70620000</v>
      </c>
      <c r="S324" s="86">
        <f t="shared" ref="S324:S355" si="23">R324/1000000</f>
        <v>70.62</v>
      </c>
      <c r="T324" s="95">
        <v>12022</v>
      </c>
      <c r="U324" s="93" t="s">
        <v>674</v>
      </c>
      <c r="W324" s="93" t="s">
        <v>7865</v>
      </c>
    </row>
    <row r="325" spans="1:31" s="93" customFormat="1" ht="15" customHeight="1" x14ac:dyDescent="0.25">
      <c r="A325" t="s">
        <v>2155</v>
      </c>
      <c r="B325">
        <v>12755356</v>
      </c>
      <c r="C325" s="93" t="s">
        <v>540</v>
      </c>
      <c r="D325" s="93" t="s">
        <v>541</v>
      </c>
      <c r="E325" s="94" t="s">
        <v>2156</v>
      </c>
      <c r="F325" s="93" t="s">
        <v>549</v>
      </c>
      <c r="G325" s="93" t="s">
        <v>1138</v>
      </c>
      <c r="H325" s="93">
        <v>12380248</v>
      </c>
      <c r="I325" s="93" t="s">
        <v>5050</v>
      </c>
      <c r="J325" s="93" t="s">
        <v>5051</v>
      </c>
      <c r="K325" s="93" t="s">
        <v>549</v>
      </c>
      <c r="L325" s="93" t="s">
        <v>5050</v>
      </c>
      <c r="M325" s="93" t="s">
        <v>5052</v>
      </c>
      <c r="N325" s="93" t="s">
        <v>5053</v>
      </c>
      <c r="O325" s="87">
        <f t="shared" si="22"/>
        <v>126.1</v>
      </c>
      <c r="P325" s="93" t="s">
        <v>555</v>
      </c>
      <c r="Q325" s="95">
        <v>1261000</v>
      </c>
      <c r="R325" s="95">
        <v>28180000</v>
      </c>
      <c r="S325" s="86">
        <f t="shared" si="23"/>
        <v>28.18</v>
      </c>
      <c r="T325" s="95">
        <v>16135</v>
      </c>
      <c r="U325" s="93" t="s">
        <v>659</v>
      </c>
      <c r="W325" s="93" t="s">
        <v>7862</v>
      </c>
    </row>
    <row r="326" spans="1:31" s="93" customFormat="1" ht="15" customHeight="1" x14ac:dyDescent="0.25">
      <c r="A326" t="s">
        <v>2155</v>
      </c>
      <c r="B326">
        <v>12755356</v>
      </c>
      <c r="C326" s="93" t="s">
        <v>540</v>
      </c>
      <c r="D326" s="93" t="s">
        <v>541</v>
      </c>
      <c r="E326" s="94" t="s">
        <v>2156</v>
      </c>
      <c r="F326" s="93" t="s">
        <v>549</v>
      </c>
      <c r="G326" s="93" t="s">
        <v>1138</v>
      </c>
      <c r="H326" s="93">
        <v>12380248</v>
      </c>
      <c r="I326" s="93" t="s">
        <v>5054</v>
      </c>
      <c r="J326" s="93" t="s">
        <v>5055</v>
      </c>
      <c r="K326" s="93" t="s">
        <v>549</v>
      </c>
      <c r="L326" s="93" t="s">
        <v>5054</v>
      </c>
      <c r="M326" s="93" t="s">
        <v>5056</v>
      </c>
      <c r="N326" s="93" t="s">
        <v>5057</v>
      </c>
      <c r="O326" s="87">
        <f t="shared" si="22"/>
        <v>66</v>
      </c>
      <c r="P326" s="93" t="s">
        <v>555</v>
      </c>
      <c r="Q326" s="95">
        <v>660000</v>
      </c>
      <c r="R326" s="95">
        <v>14750000</v>
      </c>
      <c r="S326" s="86">
        <f t="shared" si="23"/>
        <v>14.75</v>
      </c>
      <c r="T326" s="95">
        <v>11804</v>
      </c>
      <c r="U326" s="93" t="s">
        <v>679</v>
      </c>
      <c r="W326" s="93" t="s">
        <v>7866</v>
      </c>
    </row>
    <row r="327" spans="1:31" s="93" customFormat="1" ht="15" customHeight="1" x14ac:dyDescent="0.25">
      <c r="A327" t="s">
        <v>2155</v>
      </c>
      <c r="B327">
        <v>12755356</v>
      </c>
      <c r="C327" s="93" t="s">
        <v>540</v>
      </c>
      <c r="D327" s="93" t="s">
        <v>541</v>
      </c>
      <c r="E327" s="94" t="s">
        <v>2156</v>
      </c>
      <c r="F327" s="93" t="s">
        <v>549</v>
      </c>
      <c r="G327" s="93" t="s">
        <v>1138</v>
      </c>
      <c r="H327" s="93">
        <v>12380248</v>
      </c>
      <c r="I327" s="93" t="s">
        <v>5058</v>
      </c>
      <c r="J327" s="93" t="s">
        <v>5059</v>
      </c>
      <c r="K327" s="93" t="s">
        <v>549</v>
      </c>
      <c r="L327" s="93" t="s">
        <v>5058</v>
      </c>
      <c r="M327" s="93" t="s">
        <v>5060</v>
      </c>
      <c r="N327" s="93" t="s">
        <v>5061</v>
      </c>
      <c r="O327" s="87">
        <f t="shared" si="22"/>
        <v>56.25</v>
      </c>
      <c r="P327" s="93" t="s">
        <v>555</v>
      </c>
      <c r="Q327" s="95">
        <v>562500</v>
      </c>
      <c r="R327" s="95">
        <v>12570000</v>
      </c>
      <c r="S327" s="86">
        <f t="shared" si="23"/>
        <v>12.57</v>
      </c>
      <c r="T327" s="95">
        <v>11806</v>
      </c>
      <c r="U327" s="93" t="s">
        <v>2262</v>
      </c>
      <c r="W327" s="93" t="s">
        <v>7950</v>
      </c>
    </row>
    <row r="328" spans="1:31" s="93" customFormat="1" ht="15" customHeight="1" x14ac:dyDescent="0.25">
      <c r="A328" t="s">
        <v>2155</v>
      </c>
      <c r="B328">
        <v>12755356</v>
      </c>
      <c r="C328" s="93" t="s">
        <v>540</v>
      </c>
      <c r="D328" s="93" t="s">
        <v>541</v>
      </c>
      <c r="E328" s="94" t="s">
        <v>2156</v>
      </c>
      <c r="F328" s="93" t="s">
        <v>549</v>
      </c>
      <c r="G328" s="93" t="s">
        <v>1138</v>
      </c>
      <c r="H328" s="93">
        <v>12380248</v>
      </c>
      <c r="I328" s="93" t="s">
        <v>5062</v>
      </c>
      <c r="J328" s="93" t="s">
        <v>5063</v>
      </c>
      <c r="K328" s="93" t="s">
        <v>549</v>
      </c>
      <c r="L328" s="93" t="s">
        <v>5062</v>
      </c>
      <c r="M328" s="93" t="s">
        <v>5064</v>
      </c>
      <c r="N328" s="93" t="s">
        <v>5065</v>
      </c>
      <c r="O328" s="87">
        <f t="shared" si="22"/>
        <v>60</v>
      </c>
      <c r="P328" s="93" t="s">
        <v>555</v>
      </c>
      <c r="Q328" s="95">
        <v>600000</v>
      </c>
      <c r="R328" s="95">
        <v>13400000</v>
      </c>
      <c r="S328" s="86">
        <f t="shared" si="23"/>
        <v>13.4</v>
      </c>
      <c r="T328" s="95">
        <v>11368</v>
      </c>
      <c r="U328" s="93" t="s">
        <v>3526</v>
      </c>
      <c r="W328" s="93" t="s">
        <v>7947</v>
      </c>
    </row>
    <row r="329" spans="1:31" s="93" customFormat="1" ht="15" customHeight="1" x14ac:dyDescent="0.25">
      <c r="A329" t="s">
        <v>2155</v>
      </c>
      <c r="B329">
        <v>12755356</v>
      </c>
      <c r="C329" s="93" t="s">
        <v>540</v>
      </c>
      <c r="D329" s="93" t="s">
        <v>541</v>
      </c>
      <c r="E329" s="94" t="s">
        <v>2156</v>
      </c>
      <c r="F329" s="93" t="s">
        <v>549</v>
      </c>
      <c r="G329" s="93" t="s">
        <v>1138</v>
      </c>
      <c r="H329" s="93">
        <v>12380248</v>
      </c>
      <c r="I329" s="93" t="s">
        <v>5066</v>
      </c>
      <c r="J329" s="93" t="s">
        <v>5067</v>
      </c>
      <c r="K329" s="93" t="s">
        <v>549</v>
      </c>
      <c r="L329" s="93" t="s">
        <v>5066</v>
      </c>
      <c r="M329" s="93" t="s">
        <v>5068</v>
      </c>
      <c r="N329" s="93" t="s">
        <v>5069</v>
      </c>
      <c r="O329" s="87">
        <f t="shared" si="22"/>
        <v>45.94</v>
      </c>
      <c r="P329" s="93" t="s">
        <v>555</v>
      </c>
      <c r="Q329" s="95">
        <v>459400</v>
      </c>
      <c r="R329" s="95">
        <v>10270000</v>
      </c>
      <c r="S329" s="86">
        <f t="shared" si="23"/>
        <v>10.27</v>
      </c>
      <c r="T329" s="95">
        <v>11830</v>
      </c>
      <c r="U329" s="93" t="s">
        <v>842</v>
      </c>
      <c r="W329" s="93" t="s">
        <v>7886</v>
      </c>
    </row>
    <row r="330" spans="1:31" s="93" customFormat="1" ht="15" customHeight="1" x14ac:dyDescent="0.25">
      <c r="A330" t="s">
        <v>2155</v>
      </c>
      <c r="B330">
        <v>12755356</v>
      </c>
      <c r="C330" s="93" t="s">
        <v>540</v>
      </c>
      <c r="D330" s="93" t="s">
        <v>541</v>
      </c>
      <c r="E330" s="94" t="s">
        <v>2156</v>
      </c>
      <c r="F330" s="93" t="s">
        <v>549</v>
      </c>
      <c r="G330" s="93" t="s">
        <v>1138</v>
      </c>
      <c r="H330" s="93">
        <v>12380248</v>
      </c>
      <c r="I330" s="93" t="s">
        <v>5070</v>
      </c>
      <c r="J330" s="93" t="s">
        <v>5071</v>
      </c>
      <c r="K330" s="93" t="s">
        <v>549</v>
      </c>
      <c r="L330" s="93" t="s">
        <v>5070</v>
      </c>
      <c r="M330" s="93" t="s">
        <v>5072</v>
      </c>
      <c r="N330" s="93" t="s">
        <v>5073</v>
      </c>
      <c r="O330" s="87">
        <f t="shared" si="22"/>
        <v>362.4</v>
      </c>
      <c r="P330" s="93" t="s">
        <v>555</v>
      </c>
      <c r="Q330" s="95">
        <v>3624000</v>
      </c>
      <c r="R330" s="95">
        <v>80980000</v>
      </c>
      <c r="S330" s="86">
        <f t="shared" si="23"/>
        <v>80.98</v>
      </c>
      <c r="T330" s="95">
        <v>14840</v>
      </c>
      <c r="U330" s="93" t="s">
        <v>2235</v>
      </c>
      <c r="W330" s="93" t="s">
        <v>7951</v>
      </c>
    </row>
    <row r="331" spans="1:31" s="93" customFormat="1" ht="15" customHeight="1" x14ac:dyDescent="0.25">
      <c r="A331" t="s">
        <v>2155</v>
      </c>
      <c r="B331">
        <v>12755356</v>
      </c>
      <c r="C331" s="93" t="s">
        <v>540</v>
      </c>
      <c r="D331" s="93" t="s">
        <v>541</v>
      </c>
      <c r="E331" s="94" t="s">
        <v>2156</v>
      </c>
      <c r="F331" s="93" t="s">
        <v>549</v>
      </c>
      <c r="G331" s="93" t="s">
        <v>1138</v>
      </c>
      <c r="H331" s="93">
        <v>12380248</v>
      </c>
      <c r="I331" s="93" t="s">
        <v>5074</v>
      </c>
      <c r="J331" s="93" t="s">
        <v>5075</v>
      </c>
      <c r="K331" s="93" t="s">
        <v>549</v>
      </c>
      <c r="L331" s="93" t="s">
        <v>5074</v>
      </c>
      <c r="M331" s="93" t="s">
        <v>5076</v>
      </c>
      <c r="N331" s="93" t="s">
        <v>5077</v>
      </c>
      <c r="O331" s="87">
        <f t="shared" si="22"/>
        <v>3800</v>
      </c>
      <c r="P331" s="93" t="s">
        <v>555</v>
      </c>
      <c r="Q331" s="95">
        <v>38000000</v>
      </c>
      <c r="R331" s="95">
        <v>849000000</v>
      </c>
      <c r="S331" s="86">
        <f t="shared" si="23"/>
        <v>849</v>
      </c>
      <c r="T331" s="95">
        <v>11382</v>
      </c>
      <c r="U331" s="93" t="s">
        <v>828</v>
      </c>
      <c r="W331" s="93" t="s">
        <v>7884</v>
      </c>
    </row>
    <row r="332" spans="1:31" s="93" customFormat="1" ht="15" customHeight="1" x14ac:dyDescent="0.25">
      <c r="A332" t="s">
        <v>2155</v>
      </c>
      <c r="B332">
        <v>12755356</v>
      </c>
      <c r="C332" s="93" t="s">
        <v>540</v>
      </c>
      <c r="D332" s="93" t="s">
        <v>541</v>
      </c>
      <c r="E332" s="94" t="s">
        <v>2156</v>
      </c>
      <c r="F332" s="93" t="s">
        <v>549</v>
      </c>
      <c r="G332" s="93" t="s">
        <v>1138</v>
      </c>
      <c r="H332" s="93">
        <v>12380248</v>
      </c>
      <c r="I332" s="93" t="s">
        <v>5078</v>
      </c>
      <c r="J332" s="93" t="s">
        <v>5079</v>
      </c>
      <c r="K332" s="93" t="s">
        <v>549</v>
      </c>
      <c r="L332" s="93" t="s">
        <v>5078</v>
      </c>
      <c r="M332" s="93" t="s">
        <v>5080</v>
      </c>
      <c r="N332" s="93" t="s">
        <v>5081</v>
      </c>
      <c r="O332" s="87">
        <f t="shared" si="22"/>
        <v>787.5</v>
      </c>
      <c r="P332" s="93" t="s">
        <v>555</v>
      </c>
      <c r="Q332" s="95">
        <v>7875000</v>
      </c>
      <c r="R332" s="95">
        <v>175980000</v>
      </c>
      <c r="S332" s="86">
        <f t="shared" si="23"/>
        <v>175.98</v>
      </c>
      <c r="T332" s="95">
        <v>14840</v>
      </c>
      <c r="U332" s="93" t="s">
        <v>2235</v>
      </c>
      <c r="W332" s="93" t="s">
        <v>7951</v>
      </c>
    </row>
    <row r="333" spans="1:31" s="93" customFormat="1" ht="15" customHeight="1" x14ac:dyDescent="0.25">
      <c r="A333" t="s">
        <v>2155</v>
      </c>
      <c r="B333">
        <v>12755356</v>
      </c>
      <c r="C333" s="93" t="s">
        <v>540</v>
      </c>
      <c r="D333" s="93" t="s">
        <v>541</v>
      </c>
      <c r="E333" s="94" t="s">
        <v>2156</v>
      </c>
      <c r="F333" s="93" t="s">
        <v>549</v>
      </c>
      <c r="G333" s="93" t="s">
        <v>1138</v>
      </c>
      <c r="H333" s="93">
        <v>12380248</v>
      </c>
      <c r="I333" s="93" t="s">
        <v>5082</v>
      </c>
      <c r="J333" s="93" t="s">
        <v>5083</v>
      </c>
      <c r="K333" s="93" t="s">
        <v>549</v>
      </c>
      <c r="L333" s="93" t="s">
        <v>5082</v>
      </c>
      <c r="M333" s="93" t="s">
        <v>5084</v>
      </c>
      <c r="N333" s="93" t="s">
        <v>5085</v>
      </c>
      <c r="O333" s="87">
        <f t="shared" si="22"/>
        <v>40.299999999999997</v>
      </c>
      <c r="P333" s="93" t="s">
        <v>555</v>
      </c>
      <c r="Q333" s="95">
        <v>403000</v>
      </c>
      <c r="R333" s="95">
        <v>9010000</v>
      </c>
      <c r="S333" s="86">
        <f t="shared" si="23"/>
        <v>9.01</v>
      </c>
      <c r="T333" s="95">
        <v>11829</v>
      </c>
      <c r="U333" s="93" t="s">
        <v>4363</v>
      </c>
      <c r="W333" s="93" t="s">
        <v>7946</v>
      </c>
    </row>
    <row r="334" spans="1:31" s="93" customFormat="1" ht="15" customHeight="1" x14ac:dyDescent="0.25">
      <c r="A334" t="s">
        <v>2155</v>
      </c>
      <c r="B334">
        <v>12755356</v>
      </c>
      <c r="C334" s="93" t="s">
        <v>540</v>
      </c>
      <c r="D334" s="93" t="s">
        <v>541</v>
      </c>
      <c r="E334" s="94" t="s">
        <v>2156</v>
      </c>
      <c r="F334" s="93" t="s">
        <v>549</v>
      </c>
      <c r="G334" s="93" t="s">
        <v>1138</v>
      </c>
      <c r="H334" s="93">
        <v>12380248</v>
      </c>
      <c r="I334" s="93" t="s">
        <v>5086</v>
      </c>
      <c r="J334" s="93" t="s">
        <v>5087</v>
      </c>
      <c r="K334" s="93" t="s">
        <v>549</v>
      </c>
      <c r="L334" s="93" t="s">
        <v>5086</v>
      </c>
      <c r="M334" s="93" t="s">
        <v>5088</v>
      </c>
      <c r="N334" s="93" t="s">
        <v>5089</v>
      </c>
      <c r="O334" s="87">
        <f t="shared" si="22"/>
        <v>630</v>
      </c>
      <c r="P334" s="93" t="s">
        <v>555</v>
      </c>
      <c r="Q334" s="95">
        <v>6300000</v>
      </c>
      <c r="R334" s="95">
        <v>140790000</v>
      </c>
      <c r="S334" s="86">
        <f t="shared" si="23"/>
        <v>140.79</v>
      </c>
      <c r="T334" s="95">
        <v>11803</v>
      </c>
      <c r="U334" s="93" t="s">
        <v>704</v>
      </c>
      <c r="W334" s="93" t="s">
        <v>7871</v>
      </c>
    </row>
    <row r="335" spans="1:31" s="93" customFormat="1" ht="15" customHeight="1" x14ac:dyDescent="0.25">
      <c r="A335" t="s">
        <v>2155</v>
      </c>
      <c r="B335">
        <v>12755356</v>
      </c>
      <c r="C335" s="93" t="s">
        <v>540</v>
      </c>
      <c r="D335" s="93" t="s">
        <v>541</v>
      </c>
      <c r="E335" s="94" t="s">
        <v>2156</v>
      </c>
      <c r="F335" s="93" t="s">
        <v>549</v>
      </c>
      <c r="G335" s="93" t="s">
        <v>1138</v>
      </c>
      <c r="H335" s="93">
        <v>12380248</v>
      </c>
      <c r="I335" s="93" t="s">
        <v>5090</v>
      </c>
      <c r="J335" s="93" t="s">
        <v>5091</v>
      </c>
      <c r="K335" s="93" t="s">
        <v>549</v>
      </c>
      <c r="L335" s="93" t="s">
        <v>5090</v>
      </c>
      <c r="M335" s="93" t="s">
        <v>5092</v>
      </c>
      <c r="N335" s="93" t="s">
        <v>5093</v>
      </c>
      <c r="O335" s="87">
        <f t="shared" si="22"/>
        <v>504</v>
      </c>
      <c r="P335" s="93" t="s">
        <v>555</v>
      </c>
      <c r="Q335" s="95">
        <v>5040000</v>
      </c>
      <c r="R335" s="95">
        <v>112620000</v>
      </c>
      <c r="S335" s="86">
        <f t="shared" si="23"/>
        <v>112.62</v>
      </c>
      <c r="T335" s="95">
        <v>14982</v>
      </c>
      <c r="U335" s="93" t="s">
        <v>3509</v>
      </c>
      <c r="AE335" s="93" t="s">
        <v>7952</v>
      </c>
    </row>
    <row r="336" spans="1:31" s="93" customFormat="1" ht="15" customHeight="1" x14ac:dyDescent="0.25">
      <c r="A336" t="s">
        <v>2155</v>
      </c>
      <c r="B336">
        <v>12755356</v>
      </c>
      <c r="C336" s="93" t="s">
        <v>540</v>
      </c>
      <c r="D336" s="93" t="s">
        <v>541</v>
      </c>
      <c r="E336" s="94" t="s">
        <v>2156</v>
      </c>
      <c r="F336" s="93" t="s">
        <v>549</v>
      </c>
      <c r="G336" s="93" t="s">
        <v>1138</v>
      </c>
      <c r="H336" s="93">
        <v>12380248</v>
      </c>
      <c r="I336" s="93" t="s">
        <v>5094</v>
      </c>
      <c r="J336" s="93" t="s">
        <v>5095</v>
      </c>
      <c r="K336" s="93" t="s">
        <v>549</v>
      </c>
      <c r="L336" s="93" t="s">
        <v>5094</v>
      </c>
      <c r="M336" s="93" t="s">
        <v>5096</v>
      </c>
      <c r="N336" s="93" t="s">
        <v>5097</v>
      </c>
      <c r="O336" s="87">
        <f t="shared" si="22"/>
        <v>787.5</v>
      </c>
      <c r="P336" s="93" t="s">
        <v>555</v>
      </c>
      <c r="Q336" s="95">
        <v>7875000</v>
      </c>
      <c r="R336" s="95">
        <v>175980000</v>
      </c>
      <c r="S336" s="86">
        <f t="shared" si="23"/>
        <v>175.98</v>
      </c>
      <c r="T336" s="95">
        <v>11894</v>
      </c>
      <c r="U336" s="93" t="s">
        <v>723</v>
      </c>
      <c r="W336" s="93" t="s">
        <v>7874</v>
      </c>
    </row>
    <row r="337" spans="1:23" s="93" customFormat="1" ht="15" customHeight="1" x14ac:dyDescent="0.25">
      <c r="A337" t="s">
        <v>2155</v>
      </c>
      <c r="B337">
        <v>12755356</v>
      </c>
      <c r="C337" s="93" t="s">
        <v>540</v>
      </c>
      <c r="D337" s="93" t="s">
        <v>541</v>
      </c>
      <c r="E337" s="94" t="s">
        <v>2156</v>
      </c>
      <c r="F337" s="93" t="s">
        <v>549</v>
      </c>
      <c r="G337" s="93" t="s">
        <v>1138</v>
      </c>
      <c r="H337" s="93">
        <v>12380248</v>
      </c>
      <c r="I337" s="93" t="s">
        <v>5098</v>
      </c>
      <c r="J337" s="93" t="s">
        <v>5099</v>
      </c>
      <c r="K337" s="93" t="s">
        <v>549</v>
      </c>
      <c r="L337" s="93" t="s">
        <v>5098</v>
      </c>
      <c r="M337" s="93" t="s">
        <v>5100</v>
      </c>
      <c r="N337" s="93" t="s">
        <v>5101</v>
      </c>
      <c r="O337" s="87">
        <f t="shared" si="22"/>
        <v>478</v>
      </c>
      <c r="P337" s="93" t="s">
        <v>555</v>
      </c>
      <c r="Q337" s="95">
        <v>4780000</v>
      </c>
      <c r="R337" s="95">
        <v>106820000</v>
      </c>
      <c r="S337" s="86">
        <f t="shared" si="23"/>
        <v>106.82</v>
      </c>
      <c r="T337" s="95">
        <v>11902</v>
      </c>
      <c r="U337" s="93" t="s">
        <v>3381</v>
      </c>
      <c r="W337" s="93" t="s">
        <v>7953</v>
      </c>
    </row>
    <row r="338" spans="1:23" s="93" customFormat="1" ht="15" customHeight="1" x14ac:dyDescent="0.25">
      <c r="A338" t="s">
        <v>2155</v>
      </c>
      <c r="B338">
        <v>12755356</v>
      </c>
      <c r="C338" s="93" t="s">
        <v>540</v>
      </c>
      <c r="D338" s="93" t="s">
        <v>541</v>
      </c>
      <c r="E338" s="94" t="s">
        <v>2156</v>
      </c>
      <c r="F338" s="93" t="s">
        <v>549</v>
      </c>
      <c r="G338" s="93" t="s">
        <v>1138</v>
      </c>
      <c r="H338" s="93">
        <v>12380248</v>
      </c>
      <c r="I338" s="93" t="s">
        <v>5102</v>
      </c>
      <c r="J338" s="93" t="s">
        <v>5103</v>
      </c>
      <c r="K338" s="93" t="s">
        <v>549</v>
      </c>
      <c r="L338" s="93" t="s">
        <v>5102</v>
      </c>
      <c r="M338" s="93" t="s">
        <v>5104</v>
      </c>
      <c r="N338" s="93" t="s">
        <v>5105</v>
      </c>
      <c r="O338" s="87">
        <f t="shared" si="22"/>
        <v>451.5</v>
      </c>
      <c r="P338" s="93" t="s">
        <v>555</v>
      </c>
      <c r="Q338" s="95">
        <v>4515000</v>
      </c>
      <c r="R338" s="95">
        <v>100900000</v>
      </c>
      <c r="S338" s="86">
        <f t="shared" si="23"/>
        <v>100.9</v>
      </c>
      <c r="T338" s="95">
        <v>11894</v>
      </c>
      <c r="U338" s="93" t="s">
        <v>723</v>
      </c>
      <c r="W338" s="93" t="s">
        <v>7874</v>
      </c>
    </row>
    <row r="339" spans="1:23" s="93" customFormat="1" ht="15" customHeight="1" x14ac:dyDescent="0.25">
      <c r="A339" t="s">
        <v>2155</v>
      </c>
      <c r="B339">
        <v>12755356</v>
      </c>
      <c r="C339" s="93" t="s">
        <v>540</v>
      </c>
      <c r="D339" s="93" t="s">
        <v>541</v>
      </c>
      <c r="E339" s="94" t="s">
        <v>2156</v>
      </c>
      <c r="F339" s="93" t="s">
        <v>549</v>
      </c>
      <c r="G339" s="93" t="s">
        <v>1138</v>
      </c>
      <c r="H339" s="93">
        <v>12380248</v>
      </c>
      <c r="I339" s="93" t="s">
        <v>5106</v>
      </c>
      <c r="J339" s="93" t="s">
        <v>5107</v>
      </c>
      <c r="K339" s="93" t="s">
        <v>549</v>
      </c>
      <c r="L339" s="93" t="s">
        <v>5106</v>
      </c>
      <c r="M339" s="93" t="s">
        <v>5108</v>
      </c>
      <c r="N339" s="93" t="s">
        <v>5109</v>
      </c>
      <c r="O339" s="87">
        <f t="shared" si="22"/>
        <v>58.4</v>
      </c>
      <c r="P339" s="93" t="s">
        <v>555</v>
      </c>
      <c r="Q339" s="95">
        <v>584000</v>
      </c>
      <c r="R339" s="95">
        <v>13050000</v>
      </c>
      <c r="S339" s="86">
        <f t="shared" si="23"/>
        <v>13.05</v>
      </c>
      <c r="T339" s="95">
        <v>14743</v>
      </c>
      <c r="U339" s="93" t="s">
        <v>2284</v>
      </c>
      <c r="W339" s="93" t="s">
        <v>7954</v>
      </c>
    </row>
    <row r="340" spans="1:23" s="93" customFormat="1" ht="15" customHeight="1" x14ac:dyDescent="0.25">
      <c r="A340" t="s">
        <v>2155</v>
      </c>
      <c r="B340">
        <v>12755356</v>
      </c>
      <c r="C340" s="93" t="s">
        <v>540</v>
      </c>
      <c r="D340" s="93" t="s">
        <v>541</v>
      </c>
      <c r="E340" s="94" t="s">
        <v>2156</v>
      </c>
      <c r="F340" s="93" t="s">
        <v>549</v>
      </c>
      <c r="G340" s="93" t="s">
        <v>1138</v>
      </c>
      <c r="H340" s="93">
        <v>12380248</v>
      </c>
      <c r="I340" s="93" t="s">
        <v>5110</v>
      </c>
      <c r="J340" s="93" t="s">
        <v>5111</v>
      </c>
      <c r="K340" s="93" t="s">
        <v>549</v>
      </c>
      <c r="L340" s="93" t="s">
        <v>5110</v>
      </c>
      <c r="M340" s="93" t="s">
        <v>5112</v>
      </c>
      <c r="N340" s="93" t="s">
        <v>5113</v>
      </c>
      <c r="O340" s="87">
        <f t="shared" si="22"/>
        <v>31.5</v>
      </c>
      <c r="P340" s="93" t="s">
        <v>555</v>
      </c>
      <c r="Q340" s="95">
        <v>315000</v>
      </c>
      <c r="R340" s="95">
        <v>7040000</v>
      </c>
      <c r="S340" s="86">
        <f t="shared" si="23"/>
        <v>7.04</v>
      </c>
      <c r="T340" s="95">
        <v>11368</v>
      </c>
      <c r="U340" s="93" t="s">
        <v>3526</v>
      </c>
      <c r="W340" s="93" t="s">
        <v>7947</v>
      </c>
    </row>
    <row r="341" spans="1:23" s="93" customFormat="1" ht="15" customHeight="1" x14ac:dyDescent="0.25">
      <c r="A341" t="s">
        <v>2155</v>
      </c>
      <c r="B341">
        <v>12755356</v>
      </c>
      <c r="C341" s="93" t="s">
        <v>540</v>
      </c>
      <c r="D341" s="93" t="s">
        <v>541</v>
      </c>
      <c r="E341" s="94" t="s">
        <v>2156</v>
      </c>
      <c r="F341" s="93" t="s">
        <v>549</v>
      </c>
      <c r="G341" s="93" t="s">
        <v>1138</v>
      </c>
      <c r="H341" s="93">
        <v>12380248</v>
      </c>
      <c r="I341" s="93" t="s">
        <v>5114</v>
      </c>
      <c r="J341" s="93" t="s">
        <v>5115</v>
      </c>
      <c r="K341" s="93" t="s">
        <v>549</v>
      </c>
      <c r="L341" s="93" t="s">
        <v>5114</v>
      </c>
      <c r="M341" s="93" t="s">
        <v>5116</v>
      </c>
      <c r="N341" s="93" t="s">
        <v>5117</v>
      </c>
      <c r="O341" s="87">
        <f t="shared" si="22"/>
        <v>73.5</v>
      </c>
      <c r="P341" s="93" t="s">
        <v>555</v>
      </c>
      <c r="Q341" s="95">
        <v>735000</v>
      </c>
      <c r="R341" s="95">
        <v>16430000</v>
      </c>
      <c r="S341" s="86">
        <f t="shared" si="23"/>
        <v>16.43</v>
      </c>
      <c r="T341" s="95">
        <v>11357</v>
      </c>
      <c r="U341" s="93" t="s">
        <v>5118</v>
      </c>
      <c r="W341" s="93" t="s">
        <v>7955</v>
      </c>
    </row>
    <row r="342" spans="1:23" s="93" customFormat="1" ht="15" customHeight="1" x14ac:dyDescent="0.25">
      <c r="A342" t="s">
        <v>2155</v>
      </c>
      <c r="B342">
        <v>12755356</v>
      </c>
      <c r="C342" s="93" t="s">
        <v>540</v>
      </c>
      <c r="D342" s="93" t="s">
        <v>541</v>
      </c>
      <c r="E342" s="94" t="s">
        <v>2156</v>
      </c>
      <c r="F342" s="93" t="s">
        <v>549</v>
      </c>
      <c r="G342" s="93" t="s">
        <v>1138</v>
      </c>
      <c r="H342" s="93">
        <v>12380248</v>
      </c>
      <c r="I342" s="93" t="s">
        <v>5119</v>
      </c>
      <c r="J342" s="93" t="s">
        <v>5120</v>
      </c>
      <c r="K342" s="93" t="s">
        <v>549</v>
      </c>
      <c r="L342" s="93" t="s">
        <v>5119</v>
      </c>
      <c r="M342" s="93" t="s">
        <v>5121</v>
      </c>
      <c r="N342" s="93" t="s">
        <v>5122</v>
      </c>
      <c r="O342" s="87">
        <f t="shared" ref="O342:O373" si="24">Q342/10000</f>
        <v>432</v>
      </c>
      <c r="P342" s="93" t="s">
        <v>555</v>
      </c>
      <c r="Q342" s="95">
        <v>4320000</v>
      </c>
      <c r="R342" s="95">
        <v>96560000</v>
      </c>
      <c r="S342" s="86">
        <f t="shared" si="23"/>
        <v>96.56</v>
      </c>
      <c r="T342" s="95">
        <v>11799</v>
      </c>
      <c r="U342" s="93" t="s">
        <v>728</v>
      </c>
      <c r="W342" s="93" t="s">
        <v>7875</v>
      </c>
    </row>
    <row r="343" spans="1:23" s="93" customFormat="1" ht="15" customHeight="1" x14ac:dyDescent="0.25">
      <c r="A343" t="s">
        <v>2155</v>
      </c>
      <c r="B343">
        <v>12755356</v>
      </c>
      <c r="C343" s="93" t="s">
        <v>540</v>
      </c>
      <c r="D343" s="93" t="s">
        <v>541</v>
      </c>
      <c r="E343" s="94" t="s">
        <v>2156</v>
      </c>
      <c r="F343" s="93" t="s">
        <v>549</v>
      </c>
      <c r="G343" s="93" t="s">
        <v>1138</v>
      </c>
      <c r="H343" s="93">
        <v>12380248</v>
      </c>
      <c r="I343" s="93" t="s">
        <v>5123</v>
      </c>
      <c r="J343" s="93" t="s">
        <v>5124</v>
      </c>
      <c r="K343" s="93" t="s">
        <v>549</v>
      </c>
      <c r="L343" s="93" t="s">
        <v>5123</v>
      </c>
      <c r="M343" s="93" t="s">
        <v>5125</v>
      </c>
      <c r="N343" s="93" t="s">
        <v>5126</v>
      </c>
      <c r="O343" s="87">
        <f t="shared" si="24"/>
        <v>2169.3000000000002</v>
      </c>
      <c r="P343" s="93" t="s">
        <v>555</v>
      </c>
      <c r="Q343" s="95">
        <v>21693000</v>
      </c>
      <c r="R343" s="95">
        <v>484770000</v>
      </c>
      <c r="S343" s="86">
        <f t="shared" si="23"/>
        <v>484.77</v>
      </c>
      <c r="T343" s="95">
        <v>12021</v>
      </c>
      <c r="U343" s="93" t="s">
        <v>4230</v>
      </c>
      <c r="W343" s="93" t="s">
        <v>7956</v>
      </c>
    </row>
    <row r="344" spans="1:23" s="93" customFormat="1" ht="15" customHeight="1" x14ac:dyDescent="0.25">
      <c r="A344" t="s">
        <v>2155</v>
      </c>
      <c r="B344">
        <v>12755356</v>
      </c>
      <c r="C344" s="93" t="s">
        <v>540</v>
      </c>
      <c r="D344" s="93" t="s">
        <v>541</v>
      </c>
      <c r="E344" s="94" t="s">
        <v>2156</v>
      </c>
      <c r="F344" s="93" t="s">
        <v>549</v>
      </c>
      <c r="G344" s="93" t="s">
        <v>1138</v>
      </c>
      <c r="H344" s="93">
        <v>12380248</v>
      </c>
      <c r="I344" s="93" t="s">
        <v>5127</v>
      </c>
      <c r="J344" s="93" t="s">
        <v>5128</v>
      </c>
      <c r="K344" s="93" t="s">
        <v>549</v>
      </c>
      <c r="L344" s="93" t="s">
        <v>5127</v>
      </c>
      <c r="M344" s="93" t="s">
        <v>5129</v>
      </c>
      <c r="N344" s="93" t="s">
        <v>5130</v>
      </c>
      <c r="O344" s="87">
        <f t="shared" si="24"/>
        <v>442.8</v>
      </c>
      <c r="P344" s="93" t="s">
        <v>555</v>
      </c>
      <c r="Q344" s="95">
        <v>4428000</v>
      </c>
      <c r="R344" s="95">
        <v>98950000</v>
      </c>
      <c r="S344" s="86">
        <f t="shared" si="23"/>
        <v>98.95</v>
      </c>
      <c r="T344" s="95">
        <v>11885</v>
      </c>
      <c r="U344" s="93" t="s">
        <v>789</v>
      </c>
      <c r="W344" s="93" t="s">
        <v>7679</v>
      </c>
    </row>
    <row r="345" spans="1:23" s="93" customFormat="1" ht="15" customHeight="1" x14ac:dyDescent="0.25">
      <c r="A345" t="s">
        <v>2155</v>
      </c>
      <c r="B345">
        <v>12755356</v>
      </c>
      <c r="C345" s="93" t="s">
        <v>540</v>
      </c>
      <c r="D345" s="93" t="s">
        <v>541</v>
      </c>
      <c r="E345" s="94" t="s">
        <v>2156</v>
      </c>
      <c r="F345" s="93" t="s">
        <v>549</v>
      </c>
      <c r="G345" s="93" t="s">
        <v>1138</v>
      </c>
      <c r="H345" s="93">
        <v>12380248</v>
      </c>
      <c r="I345" s="93" t="s">
        <v>5131</v>
      </c>
      <c r="J345" s="93" t="s">
        <v>5132</v>
      </c>
      <c r="K345" s="93" t="s">
        <v>549</v>
      </c>
      <c r="L345" s="93" t="s">
        <v>5131</v>
      </c>
      <c r="M345" s="93" t="s">
        <v>5133</v>
      </c>
      <c r="N345" s="93" t="s">
        <v>5134</v>
      </c>
      <c r="O345" s="87">
        <f t="shared" si="24"/>
        <v>440.5</v>
      </c>
      <c r="P345" s="93" t="s">
        <v>555</v>
      </c>
      <c r="Q345" s="95">
        <v>4405000</v>
      </c>
      <c r="R345" s="95">
        <v>98440000</v>
      </c>
      <c r="S345" s="86">
        <f t="shared" si="23"/>
        <v>98.44</v>
      </c>
      <c r="T345" s="95">
        <v>11829</v>
      </c>
      <c r="U345" s="93" t="s">
        <v>4363</v>
      </c>
      <c r="W345" s="93" t="s">
        <v>7946</v>
      </c>
    </row>
    <row r="346" spans="1:23" s="93" customFormat="1" ht="15" customHeight="1" x14ac:dyDescent="0.25">
      <c r="A346" t="s">
        <v>2155</v>
      </c>
      <c r="B346">
        <v>12755356</v>
      </c>
      <c r="C346" s="93" t="s">
        <v>540</v>
      </c>
      <c r="D346" s="93" t="s">
        <v>541</v>
      </c>
      <c r="E346" s="94" t="s">
        <v>2156</v>
      </c>
      <c r="F346" s="93" t="s">
        <v>549</v>
      </c>
      <c r="G346" s="93" t="s">
        <v>1138</v>
      </c>
      <c r="H346" s="93">
        <v>12380248</v>
      </c>
      <c r="I346" s="93" t="s">
        <v>5135</v>
      </c>
      <c r="J346" s="93" t="s">
        <v>5136</v>
      </c>
      <c r="K346" s="93" t="s">
        <v>549</v>
      </c>
      <c r="L346" s="93" t="s">
        <v>5135</v>
      </c>
      <c r="M346" s="93" t="s">
        <v>5137</v>
      </c>
      <c r="N346" s="93" t="s">
        <v>5138</v>
      </c>
      <c r="O346" s="87">
        <f t="shared" si="24"/>
        <v>32.5</v>
      </c>
      <c r="P346" s="93" t="s">
        <v>555</v>
      </c>
      <c r="Q346" s="95">
        <v>325000</v>
      </c>
      <c r="R346" s="95">
        <v>7270000</v>
      </c>
      <c r="S346" s="86">
        <f t="shared" si="23"/>
        <v>7.27</v>
      </c>
      <c r="T346" s="95">
        <v>14853</v>
      </c>
      <c r="U346" s="93" t="s">
        <v>3518</v>
      </c>
      <c r="W346" s="93" t="s">
        <v>7957</v>
      </c>
    </row>
    <row r="347" spans="1:23" s="93" customFormat="1" ht="15" customHeight="1" x14ac:dyDescent="0.25">
      <c r="A347" t="s">
        <v>2155</v>
      </c>
      <c r="B347">
        <v>12755356</v>
      </c>
      <c r="C347" s="93" t="s">
        <v>540</v>
      </c>
      <c r="D347" s="93" t="s">
        <v>541</v>
      </c>
      <c r="E347" s="94" t="s">
        <v>2156</v>
      </c>
      <c r="F347" s="93" t="s">
        <v>549</v>
      </c>
      <c r="G347" s="93" t="s">
        <v>1138</v>
      </c>
      <c r="H347" s="93">
        <v>12380248</v>
      </c>
      <c r="I347" s="93" t="s">
        <v>5139</v>
      </c>
      <c r="J347" s="93" t="s">
        <v>5140</v>
      </c>
      <c r="K347" s="93" t="s">
        <v>549</v>
      </c>
      <c r="L347" s="93" t="s">
        <v>5139</v>
      </c>
      <c r="M347" s="93" t="s">
        <v>5141</v>
      </c>
      <c r="N347" s="93" t="s">
        <v>5142</v>
      </c>
      <c r="O347" s="87">
        <f t="shared" si="24"/>
        <v>141.80000000000001</v>
      </c>
      <c r="P347" s="93" t="s">
        <v>555</v>
      </c>
      <c r="Q347" s="95">
        <v>1418000</v>
      </c>
      <c r="R347" s="95">
        <v>31690000</v>
      </c>
      <c r="S347" s="86">
        <f t="shared" si="23"/>
        <v>31.69</v>
      </c>
      <c r="T347" s="95">
        <v>11829</v>
      </c>
      <c r="U347" s="93" t="s">
        <v>4363</v>
      </c>
      <c r="W347" s="93" t="s">
        <v>7946</v>
      </c>
    </row>
    <row r="348" spans="1:23" s="93" customFormat="1" ht="15" customHeight="1" x14ac:dyDescent="0.25">
      <c r="A348" t="s">
        <v>2155</v>
      </c>
      <c r="B348">
        <v>12755356</v>
      </c>
      <c r="C348" s="93" t="s">
        <v>540</v>
      </c>
      <c r="D348" s="93" t="s">
        <v>541</v>
      </c>
      <c r="E348" s="94" t="s">
        <v>2156</v>
      </c>
      <c r="F348" s="93" t="s">
        <v>549</v>
      </c>
      <c r="G348" s="93" t="s">
        <v>1138</v>
      </c>
      <c r="H348" s="93">
        <v>12380248</v>
      </c>
      <c r="I348" s="93" t="s">
        <v>5143</v>
      </c>
      <c r="J348" s="93" t="s">
        <v>5144</v>
      </c>
      <c r="K348" s="93" t="s">
        <v>549</v>
      </c>
      <c r="L348" s="93" t="s">
        <v>5143</v>
      </c>
      <c r="M348" s="93" t="s">
        <v>5145</v>
      </c>
      <c r="N348" s="93" t="s">
        <v>5146</v>
      </c>
      <c r="O348" s="87">
        <f t="shared" si="24"/>
        <v>141.75</v>
      </c>
      <c r="P348" s="93" t="s">
        <v>555</v>
      </c>
      <c r="Q348" s="95">
        <v>1417500</v>
      </c>
      <c r="R348" s="95">
        <v>31680000</v>
      </c>
      <c r="S348" s="86">
        <f t="shared" si="23"/>
        <v>31.68</v>
      </c>
      <c r="T348" s="95">
        <v>11829</v>
      </c>
      <c r="U348" s="93" t="s">
        <v>4363</v>
      </c>
      <c r="W348" s="93" t="s">
        <v>7946</v>
      </c>
    </row>
    <row r="349" spans="1:23" s="93" customFormat="1" ht="15" customHeight="1" x14ac:dyDescent="0.25">
      <c r="A349" t="s">
        <v>2155</v>
      </c>
      <c r="B349">
        <v>12755356</v>
      </c>
      <c r="C349" s="93" t="s">
        <v>540</v>
      </c>
      <c r="D349" s="93" t="s">
        <v>541</v>
      </c>
      <c r="E349" s="94" t="s">
        <v>2156</v>
      </c>
      <c r="F349" s="93" t="s">
        <v>549</v>
      </c>
      <c r="G349" s="93" t="s">
        <v>1138</v>
      </c>
      <c r="H349" s="93">
        <v>12380248</v>
      </c>
      <c r="I349" s="93" t="s">
        <v>5147</v>
      </c>
      <c r="J349" s="93" t="s">
        <v>5148</v>
      </c>
      <c r="K349" s="93" t="s">
        <v>549</v>
      </c>
      <c r="L349" s="93" t="s">
        <v>5147</v>
      </c>
      <c r="M349" s="93" t="s">
        <v>5149</v>
      </c>
      <c r="N349" s="93" t="s">
        <v>5150</v>
      </c>
      <c r="O349" s="87">
        <f t="shared" si="24"/>
        <v>120</v>
      </c>
      <c r="P349" s="93" t="s">
        <v>555</v>
      </c>
      <c r="Q349" s="95">
        <v>1200000</v>
      </c>
      <c r="R349" s="95">
        <v>26800000</v>
      </c>
      <c r="S349" s="86">
        <f t="shared" si="23"/>
        <v>26.8</v>
      </c>
      <c r="T349" s="95">
        <v>11922</v>
      </c>
      <c r="U349" s="93" t="s">
        <v>664</v>
      </c>
      <c r="W349" s="93" t="s">
        <v>7863</v>
      </c>
    </row>
    <row r="350" spans="1:23" s="93" customFormat="1" ht="15" customHeight="1" x14ac:dyDescent="0.25">
      <c r="A350" t="s">
        <v>2155</v>
      </c>
      <c r="B350">
        <v>12755356</v>
      </c>
      <c r="C350" s="93" t="s">
        <v>540</v>
      </c>
      <c r="D350" s="93" t="s">
        <v>541</v>
      </c>
      <c r="E350" s="94" t="s">
        <v>2156</v>
      </c>
      <c r="F350" s="93" t="s">
        <v>549</v>
      </c>
      <c r="G350" s="93" t="s">
        <v>1138</v>
      </c>
      <c r="H350" s="93">
        <v>12380248</v>
      </c>
      <c r="I350" s="93" t="s">
        <v>5151</v>
      </c>
      <c r="J350" s="93" t="s">
        <v>5152</v>
      </c>
      <c r="K350" s="93" t="s">
        <v>549</v>
      </c>
      <c r="L350" s="93" t="s">
        <v>5151</v>
      </c>
      <c r="M350" s="93" t="s">
        <v>5153</v>
      </c>
      <c r="N350" s="93" t="s">
        <v>5154</v>
      </c>
      <c r="O350" s="87">
        <f t="shared" si="24"/>
        <v>9</v>
      </c>
      <c r="P350" s="93" t="s">
        <v>555</v>
      </c>
      <c r="Q350" s="95">
        <v>90000</v>
      </c>
      <c r="R350" s="95">
        <v>2010000</v>
      </c>
      <c r="S350" s="86">
        <f t="shared" si="23"/>
        <v>2.0099999999999998</v>
      </c>
      <c r="T350" s="95">
        <v>11809</v>
      </c>
      <c r="U350" s="93" t="s">
        <v>4339</v>
      </c>
      <c r="W350" s="93" t="s">
        <v>7958</v>
      </c>
    </row>
    <row r="351" spans="1:23" s="93" customFormat="1" ht="15" customHeight="1" x14ac:dyDescent="0.25">
      <c r="A351" t="s">
        <v>2155</v>
      </c>
      <c r="B351">
        <v>12755356</v>
      </c>
      <c r="C351" s="93" t="s">
        <v>540</v>
      </c>
      <c r="D351" s="93" t="s">
        <v>541</v>
      </c>
      <c r="E351" s="94" t="s">
        <v>2156</v>
      </c>
      <c r="F351" s="93" t="s">
        <v>549</v>
      </c>
      <c r="G351" s="93" t="s">
        <v>1138</v>
      </c>
      <c r="H351" s="93">
        <v>12380248</v>
      </c>
      <c r="I351" s="93" t="s">
        <v>5155</v>
      </c>
      <c r="J351" s="93" t="s">
        <v>5156</v>
      </c>
      <c r="K351" s="93" t="s">
        <v>549</v>
      </c>
      <c r="L351" s="93" t="s">
        <v>5155</v>
      </c>
      <c r="M351" s="93" t="s">
        <v>5157</v>
      </c>
      <c r="N351" s="93" t="s">
        <v>5158</v>
      </c>
      <c r="O351" s="87">
        <f t="shared" si="24"/>
        <v>1093.4000000000001</v>
      </c>
      <c r="P351" s="93" t="s">
        <v>555</v>
      </c>
      <c r="Q351" s="95">
        <v>10934000</v>
      </c>
      <c r="R351" s="95">
        <v>244330000</v>
      </c>
      <c r="S351" s="86">
        <f t="shared" si="23"/>
        <v>244.33</v>
      </c>
      <c r="T351" s="95">
        <v>11889</v>
      </c>
      <c r="U351" s="93" t="s">
        <v>780</v>
      </c>
      <c r="W351" s="93" t="s">
        <v>7881</v>
      </c>
    </row>
    <row r="352" spans="1:23" s="93" customFormat="1" ht="15" customHeight="1" x14ac:dyDescent="0.25">
      <c r="A352" t="s">
        <v>2155</v>
      </c>
      <c r="B352">
        <v>12755356</v>
      </c>
      <c r="C352" s="93" t="s">
        <v>540</v>
      </c>
      <c r="D352" s="93" t="s">
        <v>541</v>
      </c>
      <c r="E352" s="94" t="s">
        <v>2156</v>
      </c>
      <c r="F352" s="93" t="s">
        <v>549</v>
      </c>
      <c r="G352" s="93" t="s">
        <v>1138</v>
      </c>
      <c r="H352" s="93">
        <v>12380248</v>
      </c>
      <c r="I352" s="93" t="s">
        <v>5159</v>
      </c>
      <c r="J352" s="93" t="s">
        <v>5160</v>
      </c>
      <c r="K352" s="93" t="s">
        <v>549</v>
      </c>
      <c r="L352" s="93" t="s">
        <v>5159</v>
      </c>
      <c r="M352" s="93" t="s">
        <v>5161</v>
      </c>
      <c r="N352" s="93" t="s">
        <v>5162</v>
      </c>
      <c r="O352" s="87">
        <f t="shared" si="24"/>
        <v>113.8</v>
      </c>
      <c r="P352" s="93" t="s">
        <v>555</v>
      </c>
      <c r="Q352" s="95">
        <v>1138000</v>
      </c>
      <c r="R352" s="95">
        <v>25430000</v>
      </c>
      <c r="S352" s="86">
        <f t="shared" si="23"/>
        <v>25.43</v>
      </c>
      <c r="T352" s="95">
        <v>14840</v>
      </c>
      <c r="U352" s="93" t="s">
        <v>2235</v>
      </c>
      <c r="W352" s="93" t="s">
        <v>7951</v>
      </c>
    </row>
    <row r="353" spans="1:23" s="93" customFormat="1" ht="15" customHeight="1" x14ac:dyDescent="0.25">
      <c r="A353" t="s">
        <v>2155</v>
      </c>
      <c r="B353">
        <v>12755356</v>
      </c>
      <c r="C353" s="93" t="s">
        <v>540</v>
      </c>
      <c r="D353" s="93" t="s">
        <v>541</v>
      </c>
      <c r="E353" s="94" t="s">
        <v>2156</v>
      </c>
      <c r="F353" s="93" t="s">
        <v>549</v>
      </c>
      <c r="G353" s="93" t="s">
        <v>1138</v>
      </c>
      <c r="H353" s="93">
        <v>12380248</v>
      </c>
      <c r="I353" s="93" t="s">
        <v>5163</v>
      </c>
      <c r="J353" s="93" t="s">
        <v>5164</v>
      </c>
      <c r="K353" s="93" t="s">
        <v>549</v>
      </c>
      <c r="L353" s="93" t="s">
        <v>5163</v>
      </c>
      <c r="M353" s="93" t="s">
        <v>5165</v>
      </c>
      <c r="N353" s="93" t="s">
        <v>5166</v>
      </c>
      <c r="O353" s="87">
        <f t="shared" si="24"/>
        <v>4432</v>
      </c>
      <c r="P353" s="93" t="s">
        <v>555</v>
      </c>
      <c r="Q353" s="95">
        <v>44320000</v>
      </c>
      <c r="R353" s="95">
        <v>990400000</v>
      </c>
      <c r="S353" s="86">
        <f t="shared" si="23"/>
        <v>990.4</v>
      </c>
      <c r="T353" s="95">
        <v>11889</v>
      </c>
      <c r="U353" s="93" t="s">
        <v>780</v>
      </c>
      <c r="W353" s="93" t="s">
        <v>7881</v>
      </c>
    </row>
    <row r="354" spans="1:23" s="93" customFormat="1" ht="15" customHeight="1" x14ac:dyDescent="0.25">
      <c r="A354" t="s">
        <v>2155</v>
      </c>
      <c r="B354">
        <v>12755356</v>
      </c>
      <c r="C354" s="93" t="s">
        <v>540</v>
      </c>
      <c r="D354" s="93" t="s">
        <v>541</v>
      </c>
      <c r="E354" s="94" t="s">
        <v>2156</v>
      </c>
      <c r="F354" s="93" t="s">
        <v>549</v>
      </c>
      <c r="G354" s="93" t="s">
        <v>1138</v>
      </c>
      <c r="H354" s="93">
        <v>12380248</v>
      </c>
      <c r="I354" s="93" t="s">
        <v>5167</v>
      </c>
      <c r="J354" s="93" t="s">
        <v>5168</v>
      </c>
      <c r="K354" s="93" t="s">
        <v>549</v>
      </c>
      <c r="L354" s="93" t="s">
        <v>5167</v>
      </c>
      <c r="M354" s="93" t="s">
        <v>5169</v>
      </c>
      <c r="N354" s="93" t="s">
        <v>5170</v>
      </c>
      <c r="O354" s="87">
        <f t="shared" si="24"/>
        <v>2800</v>
      </c>
      <c r="P354" s="93" t="s">
        <v>555</v>
      </c>
      <c r="Q354" s="95">
        <v>28000000</v>
      </c>
      <c r="R354" s="95">
        <v>626500000</v>
      </c>
      <c r="S354" s="86">
        <f t="shared" si="23"/>
        <v>626.5</v>
      </c>
      <c r="T354" s="95">
        <v>11922</v>
      </c>
      <c r="U354" s="93" t="s">
        <v>664</v>
      </c>
      <c r="W354" s="93" t="s">
        <v>7863</v>
      </c>
    </row>
    <row r="355" spans="1:23" s="93" customFormat="1" ht="15" customHeight="1" x14ac:dyDescent="0.25">
      <c r="A355" t="s">
        <v>2155</v>
      </c>
      <c r="B355">
        <v>12755356</v>
      </c>
      <c r="C355" s="93" t="s">
        <v>540</v>
      </c>
      <c r="D355" s="93" t="s">
        <v>541</v>
      </c>
      <c r="E355" s="94" t="s">
        <v>2156</v>
      </c>
      <c r="F355" s="93" t="s">
        <v>549</v>
      </c>
      <c r="G355" s="93" t="s">
        <v>1138</v>
      </c>
      <c r="H355" s="93">
        <v>12380248</v>
      </c>
      <c r="I355" s="93" t="s">
        <v>5171</v>
      </c>
      <c r="J355" s="93" t="s">
        <v>5172</v>
      </c>
      <c r="K355" s="93" t="s">
        <v>549</v>
      </c>
      <c r="L355" s="93" t="s">
        <v>5171</v>
      </c>
      <c r="M355" s="93" t="s">
        <v>5173</v>
      </c>
      <c r="N355" s="93" t="s">
        <v>5174</v>
      </c>
      <c r="O355" s="87">
        <f t="shared" si="24"/>
        <v>288</v>
      </c>
      <c r="P355" s="93" t="s">
        <v>555</v>
      </c>
      <c r="Q355" s="95">
        <v>2880000</v>
      </c>
      <c r="R355" s="95">
        <v>64360000</v>
      </c>
      <c r="S355" s="86">
        <f t="shared" si="23"/>
        <v>64.36</v>
      </c>
      <c r="T355" s="95">
        <v>11686</v>
      </c>
      <c r="U355" s="93" t="s">
        <v>5175</v>
      </c>
      <c r="W355" s="93" t="s">
        <v>7959</v>
      </c>
    </row>
    <row r="356" spans="1:23" s="93" customFormat="1" ht="15" customHeight="1" x14ac:dyDescent="0.25">
      <c r="A356" t="s">
        <v>2155</v>
      </c>
      <c r="B356">
        <v>12755356</v>
      </c>
      <c r="C356" s="93" t="s">
        <v>540</v>
      </c>
      <c r="D356" s="93" t="s">
        <v>541</v>
      </c>
      <c r="E356" s="94" t="s">
        <v>2156</v>
      </c>
      <c r="F356" s="93" t="s">
        <v>549</v>
      </c>
      <c r="G356" s="93" t="s">
        <v>1138</v>
      </c>
      <c r="H356" s="93">
        <v>12380248</v>
      </c>
      <c r="I356" s="93" t="s">
        <v>5176</v>
      </c>
      <c r="J356" s="93" t="s">
        <v>5177</v>
      </c>
      <c r="K356" s="93" t="s">
        <v>549</v>
      </c>
      <c r="L356" s="93" t="s">
        <v>5176</v>
      </c>
      <c r="M356" s="93" t="s">
        <v>5178</v>
      </c>
      <c r="N356" s="93" t="s">
        <v>5179</v>
      </c>
      <c r="O356" s="87">
        <f t="shared" si="24"/>
        <v>55.6</v>
      </c>
      <c r="P356" s="93" t="s">
        <v>555</v>
      </c>
      <c r="Q356" s="95">
        <v>556000</v>
      </c>
      <c r="R356" s="95">
        <v>12420000</v>
      </c>
      <c r="S356" s="86">
        <f t="shared" ref="S356:S387" si="25">R356/1000000</f>
        <v>12.42</v>
      </c>
      <c r="T356" s="95">
        <v>11895</v>
      </c>
      <c r="U356" s="93" t="s">
        <v>2267</v>
      </c>
      <c r="W356" s="93" t="s">
        <v>7960</v>
      </c>
    </row>
    <row r="357" spans="1:23" s="93" customFormat="1" ht="15" customHeight="1" x14ac:dyDescent="0.25">
      <c r="A357" t="s">
        <v>2155</v>
      </c>
      <c r="B357">
        <v>12755356</v>
      </c>
      <c r="C357" s="93" t="s">
        <v>540</v>
      </c>
      <c r="D357" s="93" t="s">
        <v>541</v>
      </c>
      <c r="E357" s="94" t="s">
        <v>2156</v>
      </c>
      <c r="F357" s="93" t="s">
        <v>549</v>
      </c>
      <c r="G357" s="93" t="s">
        <v>1138</v>
      </c>
      <c r="H357" s="93">
        <v>12380248</v>
      </c>
      <c r="I357" s="93" t="s">
        <v>5180</v>
      </c>
      <c r="J357" s="93" t="s">
        <v>5181</v>
      </c>
      <c r="K357" s="93" t="s">
        <v>549</v>
      </c>
      <c r="L357" s="93" t="s">
        <v>5180</v>
      </c>
      <c r="M357" s="93" t="s">
        <v>5182</v>
      </c>
      <c r="N357" s="93" t="s">
        <v>5183</v>
      </c>
      <c r="O357" s="87">
        <f t="shared" si="24"/>
        <v>346</v>
      </c>
      <c r="P357" s="93" t="s">
        <v>555</v>
      </c>
      <c r="Q357" s="95">
        <v>3460000</v>
      </c>
      <c r="R357" s="95">
        <v>77320000</v>
      </c>
      <c r="S357" s="86">
        <f t="shared" si="25"/>
        <v>77.319999999999993</v>
      </c>
      <c r="T357" s="95">
        <v>11890</v>
      </c>
      <c r="U357" s="93" t="s">
        <v>1052</v>
      </c>
      <c r="W357" s="93" t="s">
        <v>7910</v>
      </c>
    </row>
    <row r="358" spans="1:23" s="93" customFormat="1" ht="15" customHeight="1" x14ac:dyDescent="0.25">
      <c r="A358" t="s">
        <v>2155</v>
      </c>
      <c r="B358">
        <v>12755356</v>
      </c>
      <c r="C358" s="93" t="s">
        <v>540</v>
      </c>
      <c r="D358" s="93" t="s">
        <v>541</v>
      </c>
      <c r="E358" s="94" t="s">
        <v>2156</v>
      </c>
      <c r="F358" s="93" t="s">
        <v>549</v>
      </c>
      <c r="G358" s="93" t="s">
        <v>1138</v>
      </c>
      <c r="H358" s="93">
        <v>12380248</v>
      </c>
      <c r="I358" s="93" t="s">
        <v>5184</v>
      </c>
      <c r="J358" s="93" t="s">
        <v>5185</v>
      </c>
      <c r="K358" s="93" t="s">
        <v>549</v>
      </c>
      <c r="L358" s="93" t="s">
        <v>5184</v>
      </c>
      <c r="M358" s="93" t="s">
        <v>5186</v>
      </c>
      <c r="N358" s="93" t="s">
        <v>5187</v>
      </c>
      <c r="O358" s="87">
        <f t="shared" si="24"/>
        <v>144</v>
      </c>
      <c r="P358" s="93" t="s">
        <v>555</v>
      </c>
      <c r="Q358" s="95">
        <v>1440000</v>
      </c>
      <c r="R358" s="95">
        <v>32180000</v>
      </c>
      <c r="S358" s="86">
        <f t="shared" si="25"/>
        <v>32.18</v>
      </c>
      <c r="T358" s="95">
        <v>11890</v>
      </c>
      <c r="U358" s="93" t="s">
        <v>1052</v>
      </c>
      <c r="W358" s="93" t="s">
        <v>7910</v>
      </c>
    </row>
    <row r="359" spans="1:23" s="93" customFormat="1" ht="15" customHeight="1" x14ac:dyDescent="0.25">
      <c r="A359" t="s">
        <v>2155</v>
      </c>
      <c r="B359">
        <v>12755356</v>
      </c>
      <c r="C359" s="93" t="s">
        <v>540</v>
      </c>
      <c r="D359" s="93" t="s">
        <v>541</v>
      </c>
      <c r="E359" s="94" t="s">
        <v>2156</v>
      </c>
      <c r="F359" s="93" t="s">
        <v>549</v>
      </c>
      <c r="G359" s="93" t="s">
        <v>1138</v>
      </c>
      <c r="H359" s="93">
        <v>12380248</v>
      </c>
      <c r="I359" s="93" t="s">
        <v>5188</v>
      </c>
      <c r="J359" s="93" t="s">
        <v>5189</v>
      </c>
      <c r="K359" s="93" t="s">
        <v>549</v>
      </c>
      <c r="L359" s="93" t="s">
        <v>5188</v>
      </c>
      <c r="M359" s="93" t="s">
        <v>5190</v>
      </c>
      <c r="N359" s="93" t="s">
        <v>5191</v>
      </c>
      <c r="O359" s="87">
        <f t="shared" si="24"/>
        <v>315</v>
      </c>
      <c r="P359" s="93" t="s">
        <v>555</v>
      </c>
      <c r="Q359" s="95">
        <v>3150000</v>
      </c>
      <c r="R359" s="95">
        <v>70350000</v>
      </c>
      <c r="S359" s="86">
        <f t="shared" si="25"/>
        <v>70.349999999999994</v>
      </c>
      <c r="T359" s="95">
        <v>11922</v>
      </c>
      <c r="U359" s="93" t="s">
        <v>664</v>
      </c>
      <c r="W359" s="93" t="s">
        <v>7863</v>
      </c>
    </row>
    <row r="360" spans="1:23" s="93" customFormat="1" ht="15" customHeight="1" x14ac:dyDescent="0.25">
      <c r="A360" t="s">
        <v>2155</v>
      </c>
      <c r="B360">
        <v>12755356</v>
      </c>
      <c r="C360" s="93" t="s">
        <v>540</v>
      </c>
      <c r="D360" s="93" t="s">
        <v>541</v>
      </c>
      <c r="E360" s="94" t="s">
        <v>2156</v>
      </c>
      <c r="F360" s="93" t="s">
        <v>549</v>
      </c>
      <c r="G360" s="93" t="s">
        <v>1138</v>
      </c>
      <c r="H360" s="93">
        <v>12380248</v>
      </c>
      <c r="I360" s="93" t="s">
        <v>5192</v>
      </c>
      <c r="J360" s="93" t="s">
        <v>5193</v>
      </c>
      <c r="K360" s="93" t="s">
        <v>549</v>
      </c>
      <c r="L360" s="93" t="s">
        <v>5192</v>
      </c>
      <c r="M360" s="93" t="s">
        <v>5194</v>
      </c>
      <c r="N360" s="93" t="s">
        <v>5195</v>
      </c>
      <c r="O360" s="87">
        <f t="shared" si="24"/>
        <v>16</v>
      </c>
      <c r="P360" s="93" t="s">
        <v>555</v>
      </c>
      <c r="Q360" s="95">
        <v>160000</v>
      </c>
      <c r="R360" s="95">
        <v>3580000</v>
      </c>
      <c r="S360" s="86">
        <f t="shared" si="25"/>
        <v>3.58</v>
      </c>
      <c r="T360" s="95">
        <v>11829</v>
      </c>
      <c r="U360" s="93" t="s">
        <v>4363</v>
      </c>
      <c r="W360" s="93" t="s">
        <v>7946</v>
      </c>
    </row>
    <row r="361" spans="1:23" s="93" customFormat="1" ht="15" customHeight="1" x14ac:dyDescent="0.25">
      <c r="A361" t="s">
        <v>2155</v>
      </c>
      <c r="B361">
        <v>12755356</v>
      </c>
      <c r="C361" s="93" t="s">
        <v>540</v>
      </c>
      <c r="D361" s="93" t="s">
        <v>541</v>
      </c>
      <c r="E361" s="94" t="s">
        <v>2156</v>
      </c>
      <c r="F361" s="93" t="s">
        <v>549</v>
      </c>
      <c r="G361" s="93" t="s">
        <v>1138</v>
      </c>
      <c r="H361" s="93">
        <v>12380248</v>
      </c>
      <c r="I361" s="93" t="s">
        <v>5196</v>
      </c>
      <c r="J361" s="93" t="s">
        <v>5197</v>
      </c>
      <c r="K361" s="93" t="s">
        <v>549</v>
      </c>
      <c r="L361" s="93" t="s">
        <v>5196</v>
      </c>
      <c r="M361" s="93" t="s">
        <v>5198</v>
      </c>
      <c r="N361" s="93" t="s">
        <v>5199</v>
      </c>
      <c r="O361" s="87">
        <f t="shared" si="24"/>
        <v>28.6</v>
      </c>
      <c r="P361" s="93" t="s">
        <v>555</v>
      </c>
      <c r="Q361" s="95">
        <v>286000</v>
      </c>
      <c r="R361" s="95">
        <v>6390000</v>
      </c>
      <c r="S361" s="86">
        <f t="shared" si="25"/>
        <v>6.39</v>
      </c>
      <c r="T361" s="95">
        <v>11887</v>
      </c>
      <c r="U361" s="93" t="s">
        <v>3412</v>
      </c>
      <c r="W361" s="93" t="s">
        <v>7961</v>
      </c>
    </row>
    <row r="362" spans="1:23" s="93" customFormat="1" ht="15" customHeight="1" x14ac:dyDescent="0.25">
      <c r="A362" t="s">
        <v>2155</v>
      </c>
      <c r="B362">
        <v>12755356</v>
      </c>
      <c r="C362" s="93" t="s">
        <v>540</v>
      </c>
      <c r="D362" s="93" t="s">
        <v>541</v>
      </c>
      <c r="E362" s="94" t="s">
        <v>2156</v>
      </c>
      <c r="F362" s="93" t="s">
        <v>549</v>
      </c>
      <c r="G362" s="93" t="s">
        <v>1138</v>
      </c>
      <c r="H362" s="93">
        <v>12380248</v>
      </c>
      <c r="I362" s="93" t="s">
        <v>5200</v>
      </c>
      <c r="J362" s="93" t="s">
        <v>5201</v>
      </c>
      <c r="K362" s="93" t="s">
        <v>549</v>
      </c>
      <c r="L362" s="93" t="s">
        <v>5200</v>
      </c>
      <c r="M362" s="93" t="s">
        <v>5202</v>
      </c>
      <c r="N362" s="93" t="s">
        <v>5203</v>
      </c>
      <c r="O362" s="87">
        <f t="shared" si="24"/>
        <v>55.25</v>
      </c>
      <c r="P362" s="93" t="s">
        <v>555</v>
      </c>
      <c r="Q362" s="95">
        <v>552500</v>
      </c>
      <c r="R362" s="95">
        <v>12350000</v>
      </c>
      <c r="S362" s="86">
        <f t="shared" si="25"/>
        <v>12.35</v>
      </c>
      <c r="T362" s="95">
        <v>14852</v>
      </c>
      <c r="U362" s="93" t="s">
        <v>2257</v>
      </c>
      <c r="W362" s="93" t="s">
        <v>7962</v>
      </c>
    </row>
    <row r="363" spans="1:23" s="93" customFormat="1" ht="15" customHeight="1" x14ac:dyDescent="0.25">
      <c r="A363" t="s">
        <v>2155</v>
      </c>
      <c r="B363">
        <v>12755356</v>
      </c>
      <c r="C363" s="93" t="s">
        <v>540</v>
      </c>
      <c r="D363" s="93" t="s">
        <v>541</v>
      </c>
      <c r="E363" s="94" t="s">
        <v>2156</v>
      </c>
      <c r="F363" s="93" t="s">
        <v>549</v>
      </c>
      <c r="G363" s="93" t="s">
        <v>1138</v>
      </c>
      <c r="H363" s="93">
        <v>12380248</v>
      </c>
      <c r="I363" s="93" t="s">
        <v>5204</v>
      </c>
      <c r="J363" s="93" t="s">
        <v>5205</v>
      </c>
      <c r="K363" s="93" t="s">
        <v>549</v>
      </c>
      <c r="L363" s="93" t="s">
        <v>5204</v>
      </c>
      <c r="M363" s="93" t="s">
        <v>5206</v>
      </c>
      <c r="N363" s="93" t="s">
        <v>5207</v>
      </c>
      <c r="O363" s="87">
        <f t="shared" si="24"/>
        <v>441</v>
      </c>
      <c r="P363" s="93" t="s">
        <v>555</v>
      </c>
      <c r="Q363" s="95">
        <v>4410000</v>
      </c>
      <c r="R363" s="95">
        <v>98550000</v>
      </c>
      <c r="S363" s="86">
        <f t="shared" si="25"/>
        <v>98.55</v>
      </c>
      <c r="T363" s="95">
        <v>14842</v>
      </c>
      <c r="U363" s="93" t="s">
        <v>856</v>
      </c>
      <c r="W363" s="93" t="s">
        <v>7888</v>
      </c>
    </row>
    <row r="364" spans="1:23" s="93" customFormat="1" ht="15" customHeight="1" x14ac:dyDescent="0.25">
      <c r="A364" t="s">
        <v>2155</v>
      </c>
      <c r="B364">
        <v>12755356</v>
      </c>
      <c r="C364" s="93" t="s">
        <v>540</v>
      </c>
      <c r="D364" s="93" t="s">
        <v>541</v>
      </c>
      <c r="E364" s="94" t="s">
        <v>2156</v>
      </c>
      <c r="F364" s="93" t="s">
        <v>549</v>
      </c>
      <c r="G364" s="93" t="s">
        <v>1138</v>
      </c>
      <c r="H364" s="93">
        <v>12380248</v>
      </c>
      <c r="I364" s="93" t="s">
        <v>5208</v>
      </c>
      <c r="J364" s="93" t="s">
        <v>5209</v>
      </c>
      <c r="K364" s="93" t="s">
        <v>549</v>
      </c>
      <c r="L364" s="93" t="s">
        <v>5208</v>
      </c>
      <c r="M364" s="93" t="s">
        <v>5210</v>
      </c>
      <c r="N364" s="93" t="s">
        <v>5211</v>
      </c>
      <c r="O364" s="87">
        <f t="shared" si="24"/>
        <v>430.5</v>
      </c>
      <c r="P364" s="93" t="s">
        <v>555</v>
      </c>
      <c r="Q364" s="95">
        <v>4305000</v>
      </c>
      <c r="R364" s="95">
        <v>96210000</v>
      </c>
      <c r="S364" s="86">
        <f t="shared" si="25"/>
        <v>96.21</v>
      </c>
      <c r="T364" s="95">
        <v>11636</v>
      </c>
      <c r="U364" s="93" t="s">
        <v>2313</v>
      </c>
      <c r="W364" s="93" t="s">
        <v>7963</v>
      </c>
    </row>
    <row r="365" spans="1:23" s="93" customFormat="1" ht="15" customHeight="1" x14ac:dyDescent="0.25">
      <c r="A365" t="s">
        <v>2155</v>
      </c>
      <c r="B365">
        <v>12755356</v>
      </c>
      <c r="C365" s="93" t="s">
        <v>540</v>
      </c>
      <c r="D365" s="93" t="s">
        <v>541</v>
      </c>
      <c r="E365" s="94" t="s">
        <v>2156</v>
      </c>
      <c r="F365" s="93" t="s">
        <v>549</v>
      </c>
      <c r="G365" s="93" t="s">
        <v>1138</v>
      </c>
      <c r="H365" s="93">
        <v>12380248</v>
      </c>
      <c r="I365" s="93" t="s">
        <v>5212</v>
      </c>
      <c r="J365" s="93" t="s">
        <v>5213</v>
      </c>
      <c r="K365" s="93" t="s">
        <v>549</v>
      </c>
      <c r="L365" s="93" t="s">
        <v>5212</v>
      </c>
      <c r="M365" s="93" t="s">
        <v>5214</v>
      </c>
      <c r="N365" s="93" t="s">
        <v>5215</v>
      </c>
      <c r="O365" s="87">
        <f t="shared" si="24"/>
        <v>410</v>
      </c>
      <c r="P365" s="93" t="s">
        <v>555</v>
      </c>
      <c r="Q365" s="95">
        <v>4100000</v>
      </c>
      <c r="R365" s="95">
        <v>91620000</v>
      </c>
      <c r="S365" s="86">
        <f t="shared" si="25"/>
        <v>91.62</v>
      </c>
      <c r="T365" s="95">
        <v>11829</v>
      </c>
      <c r="U365" s="93" t="s">
        <v>4363</v>
      </c>
      <c r="W365" s="93" t="s">
        <v>7946</v>
      </c>
    </row>
    <row r="366" spans="1:23" s="93" customFormat="1" ht="15" customHeight="1" x14ac:dyDescent="0.25">
      <c r="A366" t="s">
        <v>2155</v>
      </c>
      <c r="B366">
        <v>12755356</v>
      </c>
      <c r="C366" s="93" t="s">
        <v>540</v>
      </c>
      <c r="D366" s="93" t="s">
        <v>541</v>
      </c>
      <c r="E366" s="94" t="s">
        <v>2156</v>
      </c>
      <c r="F366" s="93" t="s">
        <v>549</v>
      </c>
      <c r="G366" s="93" t="s">
        <v>1138</v>
      </c>
      <c r="H366" s="93">
        <v>12380248</v>
      </c>
      <c r="I366" s="93" t="s">
        <v>5216</v>
      </c>
      <c r="J366" s="93" t="s">
        <v>5217</v>
      </c>
      <c r="K366" s="93" t="s">
        <v>549</v>
      </c>
      <c r="L366" s="93" t="s">
        <v>5216</v>
      </c>
      <c r="M366" s="93" t="s">
        <v>5218</v>
      </c>
      <c r="N366" s="93" t="s">
        <v>5219</v>
      </c>
      <c r="O366" s="87">
        <f t="shared" si="24"/>
        <v>15.8</v>
      </c>
      <c r="P366" s="93" t="s">
        <v>555</v>
      </c>
      <c r="Q366" s="95">
        <v>158000</v>
      </c>
      <c r="R366" s="95">
        <v>3530000</v>
      </c>
      <c r="S366" s="86">
        <f t="shared" si="25"/>
        <v>3.53</v>
      </c>
      <c r="T366" s="95">
        <v>11808</v>
      </c>
      <c r="U366" s="93" t="s">
        <v>654</v>
      </c>
      <c r="W366" s="93" t="s">
        <v>7861</v>
      </c>
    </row>
    <row r="367" spans="1:23" s="93" customFormat="1" ht="15" customHeight="1" x14ac:dyDescent="0.25">
      <c r="A367" t="s">
        <v>2155</v>
      </c>
      <c r="B367">
        <v>12755356</v>
      </c>
      <c r="C367" s="93" t="s">
        <v>540</v>
      </c>
      <c r="D367" s="93" t="s">
        <v>541</v>
      </c>
      <c r="E367" s="94" t="s">
        <v>2156</v>
      </c>
      <c r="F367" s="93" t="s">
        <v>549</v>
      </c>
      <c r="G367" s="93" t="s">
        <v>1138</v>
      </c>
      <c r="H367" s="93">
        <v>12380248</v>
      </c>
      <c r="I367" s="93" t="s">
        <v>5220</v>
      </c>
      <c r="J367" s="93" t="s">
        <v>5221</v>
      </c>
      <c r="K367" s="93" t="s">
        <v>549</v>
      </c>
      <c r="L367" s="93" t="s">
        <v>5220</v>
      </c>
      <c r="M367" s="93" t="s">
        <v>5222</v>
      </c>
      <c r="N367" s="93" t="s">
        <v>5223</v>
      </c>
      <c r="O367" s="87">
        <f t="shared" si="24"/>
        <v>79</v>
      </c>
      <c r="P367" s="93" t="s">
        <v>555</v>
      </c>
      <c r="Q367" s="95">
        <v>790000</v>
      </c>
      <c r="R367" s="95">
        <v>17660000</v>
      </c>
      <c r="S367" s="86">
        <f t="shared" si="25"/>
        <v>17.66</v>
      </c>
      <c r="T367" s="95">
        <v>11808</v>
      </c>
      <c r="U367" s="93" t="s">
        <v>654</v>
      </c>
      <c r="W367" s="93" t="s">
        <v>7861</v>
      </c>
    </row>
    <row r="368" spans="1:23" s="93" customFormat="1" ht="15" customHeight="1" x14ac:dyDescent="0.25">
      <c r="A368" t="s">
        <v>2155</v>
      </c>
      <c r="B368">
        <v>12755356</v>
      </c>
      <c r="C368" s="93" t="s">
        <v>540</v>
      </c>
      <c r="D368" s="93" t="s">
        <v>541</v>
      </c>
      <c r="E368" s="94" t="s">
        <v>2156</v>
      </c>
      <c r="F368" s="93" t="s">
        <v>549</v>
      </c>
      <c r="G368" s="93" t="s">
        <v>1138</v>
      </c>
      <c r="H368" s="93">
        <v>12380248</v>
      </c>
      <c r="I368" s="93" t="s">
        <v>5224</v>
      </c>
      <c r="J368" s="93" t="s">
        <v>5225</v>
      </c>
      <c r="K368" s="93" t="s">
        <v>549</v>
      </c>
      <c r="L368" s="93" t="s">
        <v>5224</v>
      </c>
      <c r="M368" s="93" t="s">
        <v>5226</v>
      </c>
      <c r="N368" s="93" t="s">
        <v>5227</v>
      </c>
      <c r="O368" s="87">
        <f t="shared" si="24"/>
        <v>1050</v>
      </c>
      <c r="P368" s="93" t="s">
        <v>555</v>
      </c>
      <c r="Q368" s="95">
        <v>10500000</v>
      </c>
      <c r="R368" s="95">
        <v>234640000</v>
      </c>
      <c r="S368" s="86">
        <f t="shared" si="25"/>
        <v>234.64</v>
      </c>
      <c r="T368" s="95">
        <v>11896</v>
      </c>
      <c r="U368" s="93" t="s">
        <v>714</v>
      </c>
      <c r="W368" s="93" t="s">
        <v>7873</v>
      </c>
    </row>
    <row r="369" spans="1:23" s="93" customFormat="1" ht="15" customHeight="1" x14ac:dyDescent="0.25">
      <c r="A369" t="s">
        <v>2155</v>
      </c>
      <c r="B369">
        <v>12755356</v>
      </c>
      <c r="C369" s="93" t="s">
        <v>540</v>
      </c>
      <c r="D369" s="93" t="s">
        <v>541</v>
      </c>
      <c r="E369" s="94" t="s">
        <v>2156</v>
      </c>
      <c r="F369" s="93" t="s">
        <v>549</v>
      </c>
      <c r="G369" s="93" t="s">
        <v>1138</v>
      </c>
      <c r="H369" s="93">
        <v>12380248</v>
      </c>
      <c r="I369" s="93" t="s">
        <v>5228</v>
      </c>
      <c r="J369" s="93" t="s">
        <v>5229</v>
      </c>
      <c r="K369" s="93" t="s">
        <v>549</v>
      </c>
      <c r="L369" s="93" t="s">
        <v>5228</v>
      </c>
      <c r="M369" s="93" t="s">
        <v>5230</v>
      </c>
      <c r="N369" s="93" t="s">
        <v>5231</v>
      </c>
      <c r="O369" s="87">
        <f t="shared" si="24"/>
        <v>145.19999999999999</v>
      </c>
      <c r="P369" s="93" t="s">
        <v>555</v>
      </c>
      <c r="Q369" s="95">
        <v>1452000</v>
      </c>
      <c r="R369" s="95">
        <v>32450000</v>
      </c>
      <c r="S369" s="86">
        <f t="shared" si="25"/>
        <v>32.450000000000003</v>
      </c>
      <c r="T369" s="95">
        <v>11883</v>
      </c>
      <c r="U369" s="93" t="s">
        <v>5232</v>
      </c>
      <c r="W369" s="93" t="s">
        <v>7964</v>
      </c>
    </row>
    <row r="370" spans="1:23" s="93" customFormat="1" ht="15" customHeight="1" x14ac:dyDescent="0.25">
      <c r="A370" t="s">
        <v>2155</v>
      </c>
      <c r="B370">
        <v>12755356</v>
      </c>
      <c r="C370" s="93" t="s">
        <v>540</v>
      </c>
      <c r="D370" s="93" t="s">
        <v>541</v>
      </c>
      <c r="E370" s="94" t="s">
        <v>2156</v>
      </c>
      <c r="F370" s="93" t="s">
        <v>549</v>
      </c>
      <c r="G370" s="93" t="s">
        <v>1138</v>
      </c>
      <c r="H370" s="93">
        <v>12380248</v>
      </c>
      <c r="I370" s="93" t="s">
        <v>5233</v>
      </c>
      <c r="J370" s="93" t="s">
        <v>5234</v>
      </c>
      <c r="K370" s="93" t="s">
        <v>549</v>
      </c>
      <c r="L370" s="93" t="s">
        <v>5233</v>
      </c>
      <c r="M370" s="93" t="s">
        <v>5235</v>
      </c>
      <c r="N370" s="93" t="s">
        <v>5236</v>
      </c>
      <c r="O370" s="87">
        <f t="shared" si="24"/>
        <v>840</v>
      </c>
      <c r="P370" s="93" t="s">
        <v>555</v>
      </c>
      <c r="Q370" s="95">
        <v>8400000</v>
      </c>
      <c r="R370" s="95">
        <v>187710000</v>
      </c>
      <c r="S370" s="86">
        <f t="shared" si="25"/>
        <v>187.71</v>
      </c>
      <c r="T370" s="95">
        <v>11896</v>
      </c>
      <c r="U370" s="93" t="s">
        <v>714</v>
      </c>
      <c r="W370" s="93" t="s">
        <v>7873</v>
      </c>
    </row>
    <row r="371" spans="1:23" s="93" customFormat="1" ht="15" customHeight="1" x14ac:dyDescent="0.25">
      <c r="A371" t="s">
        <v>2155</v>
      </c>
      <c r="B371">
        <v>12755356</v>
      </c>
      <c r="C371" s="93" t="s">
        <v>540</v>
      </c>
      <c r="D371" s="93" t="s">
        <v>541</v>
      </c>
      <c r="E371" s="94" t="s">
        <v>2156</v>
      </c>
      <c r="F371" s="93" t="s">
        <v>549</v>
      </c>
      <c r="G371" s="93" t="s">
        <v>1138</v>
      </c>
      <c r="H371" s="93">
        <v>12380248</v>
      </c>
      <c r="I371" s="93" t="s">
        <v>5237</v>
      </c>
      <c r="J371" s="93" t="s">
        <v>5238</v>
      </c>
      <c r="K371" s="93" t="s">
        <v>549</v>
      </c>
      <c r="L371" s="93" t="s">
        <v>5237</v>
      </c>
      <c r="M371" s="93" t="s">
        <v>5239</v>
      </c>
      <c r="N371" s="93" t="s">
        <v>5240</v>
      </c>
      <c r="O371" s="87">
        <f t="shared" si="24"/>
        <v>224</v>
      </c>
      <c r="P371" s="93" t="s">
        <v>555</v>
      </c>
      <c r="Q371" s="95">
        <v>2240000</v>
      </c>
      <c r="R371" s="95">
        <v>50060000</v>
      </c>
      <c r="S371" s="86">
        <f t="shared" si="25"/>
        <v>50.06</v>
      </c>
      <c r="T371" s="95">
        <v>11801</v>
      </c>
      <c r="U371" s="93" t="s">
        <v>737</v>
      </c>
      <c r="W371" s="93" t="s">
        <v>7876</v>
      </c>
    </row>
    <row r="372" spans="1:23" s="93" customFormat="1" ht="15" customHeight="1" x14ac:dyDescent="0.25">
      <c r="A372" t="s">
        <v>2155</v>
      </c>
      <c r="B372">
        <v>12755356</v>
      </c>
      <c r="C372" s="93" t="s">
        <v>540</v>
      </c>
      <c r="D372" s="93" t="s">
        <v>541</v>
      </c>
      <c r="E372" s="94" t="s">
        <v>2156</v>
      </c>
      <c r="F372" s="93" t="s">
        <v>549</v>
      </c>
      <c r="G372" s="93" t="s">
        <v>1138</v>
      </c>
      <c r="H372" s="93">
        <v>12380248</v>
      </c>
      <c r="I372" s="93" t="s">
        <v>5241</v>
      </c>
      <c r="J372" s="93" t="s">
        <v>5242</v>
      </c>
      <c r="K372" s="93" t="s">
        <v>549</v>
      </c>
      <c r="L372" s="93" t="s">
        <v>5241</v>
      </c>
      <c r="M372" s="93" t="s">
        <v>5243</v>
      </c>
      <c r="N372" s="93" t="s">
        <v>5244</v>
      </c>
      <c r="O372" s="87">
        <f t="shared" si="24"/>
        <v>349</v>
      </c>
      <c r="P372" s="93" t="s">
        <v>555</v>
      </c>
      <c r="Q372" s="95">
        <v>3490000</v>
      </c>
      <c r="R372" s="95">
        <v>77990000</v>
      </c>
      <c r="S372" s="86">
        <f t="shared" si="25"/>
        <v>77.989999999999995</v>
      </c>
      <c r="T372" s="95">
        <v>11833</v>
      </c>
      <c r="U372" s="93" t="s">
        <v>2248</v>
      </c>
      <c r="W372" s="93" t="s">
        <v>7965</v>
      </c>
    </row>
    <row r="373" spans="1:23" s="93" customFormat="1" ht="15" customHeight="1" x14ac:dyDescent="0.25">
      <c r="A373" t="s">
        <v>2155</v>
      </c>
      <c r="B373">
        <v>12755356</v>
      </c>
      <c r="C373" s="93" t="s">
        <v>540</v>
      </c>
      <c r="D373" s="93" t="s">
        <v>541</v>
      </c>
      <c r="E373" s="94" t="s">
        <v>2156</v>
      </c>
      <c r="F373" s="93" t="s">
        <v>549</v>
      </c>
      <c r="G373" s="93" t="s">
        <v>1138</v>
      </c>
      <c r="H373" s="93">
        <v>12380248</v>
      </c>
      <c r="I373" s="93" t="s">
        <v>5245</v>
      </c>
      <c r="J373" s="93" t="s">
        <v>5246</v>
      </c>
      <c r="K373" s="93" t="s">
        <v>549</v>
      </c>
      <c r="L373" s="93" t="s">
        <v>5245</v>
      </c>
      <c r="M373" s="93" t="s">
        <v>5247</v>
      </c>
      <c r="N373" s="93" t="s">
        <v>5248</v>
      </c>
      <c r="O373" s="87">
        <f t="shared" si="24"/>
        <v>540</v>
      </c>
      <c r="P373" s="93" t="s">
        <v>555</v>
      </c>
      <c r="Q373" s="95">
        <v>5400000</v>
      </c>
      <c r="R373" s="95">
        <v>120720000</v>
      </c>
      <c r="S373" s="86">
        <f t="shared" si="25"/>
        <v>120.72</v>
      </c>
      <c r="T373" s="95">
        <v>11382</v>
      </c>
      <c r="U373" s="93" t="s">
        <v>828</v>
      </c>
      <c r="W373" s="93" t="s">
        <v>7884</v>
      </c>
    </row>
    <row r="374" spans="1:23" s="93" customFormat="1" ht="15" customHeight="1" x14ac:dyDescent="0.25">
      <c r="A374" t="s">
        <v>2155</v>
      </c>
      <c r="B374">
        <v>12755356</v>
      </c>
      <c r="C374" s="93" t="s">
        <v>540</v>
      </c>
      <c r="D374" s="93" t="s">
        <v>541</v>
      </c>
      <c r="E374" s="94" t="s">
        <v>2156</v>
      </c>
      <c r="F374" s="93" t="s">
        <v>549</v>
      </c>
      <c r="G374" s="93" t="s">
        <v>1138</v>
      </c>
      <c r="H374" s="93">
        <v>12380248</v>
      </c>
      <c r="I374" s="93" t="s">
        <v>5249</v>
      </c>
      <c r="J374" s="93" t="s">
        <v>5250</v>
      </c>
      <c r="K374" s="93" t="s">
        <v>549</v>
      </c>
      <c r="L374" s="93" t="s">
        <v>5249</v>
      </c>
      <c r="M374" s="93" t="s">
        <v>5251</v>
      </c>
      <c r="N374" s="93" t="s">
        <v>5252</v>
      </c>
      <c r="O374" s="87">
        <f t="shared" ref="O374:O390" si="26">Q374/10000</f>
        <v>570</v>
      </c>
      <c r="P374" s="93" t="s">
        <v>555</v>
      </c>
      <c r="Q374" s="95">
        <v>5700000</v>
      </c>
      <c r="R374" s="95">
        <v>127400000</v>
      </c>
      <c r="S374" s="86">
        <f t="shared" si="25"/>
        <v>127.4</v>
      </c>
      <c r="T374" s="95">
        <v>11885</v>
      </c>
      <c r="U374" s="93" t="s">
        <v>789</v>
      </c>
      <c r="W374" s="93" t="s">
        <v>7679</v>
      </c>
    </row>
    <row r="375" spans="1:23" s="93" customFormat="1" ht="15" customHeight="1" x14ac:dyDescent="0.25">
      <c r="A375" t="s">
        <v>2155</v>
      </c>
      <c r="B375">
        <v>12755356</v>
      </c>
      <c r="C375" s="93" t="s">
        <v>540</v>
      </c>
      <c r="D375" s="93" t="s">
        <v>541</v>
      </c>
      <c r="E375" s="94" t="s">
        <v>2156</v>
      </c>
      <c r="F375" s="93" t="s">
        <v>549</v>
      </c>
      <c r="G375" s="93" t="s">
        <v>1138</v>
      </c>
      <c r="H375" s="93">
        <v>12380248</v>
      </c>
      <c r="I375" s="93" t="s">
        <v>5253</v>
      </c>
      <c r="J375" s="93" t="s">
        <v>5254</v>
      </c>
      <c r="K375" s="93" t="s">
        <v>549</v>
      </c>
      <c r="L375" s="93" t="s">
        <v>5253</v>
      </c>
      <c r="M375" s="93" t="s">
        <v>5255</v>
      </c>
      <c r="N375" s="93" t="s">
        <v>5256</v>
      </c>
      <c r="O375" s="87">
        <f t="shared" si="26"/>
        <v>7.6</v>
      </c>
      <c r="P375" s="93" t="s">
        <v>555</v>
      </c>
      <c r="Q375" s="95">
        <v>76000</v>
      </c>
      <c r="R375" s="95">
        <v>1700000</v>
      </c>
      <c r="S375" s="86">
        <f t="shared" si="25"/>
        <v>1.7</v>
      </c>
      <c r="T375" s="95">
        <v>11794</v>
      </c>
      <c r="U375" s="93" t="s">
        <v>3399</v>
      </c>
      <c r="W375" s="93" t="s">
        <v>7966</v>
      </c>
    </row>
    <row r="376" spans="1:23" s="93" customFormat="1" ht="15" customHeight="1" x14ac:dyDescent="0.25">
      <c r="A376" t="s">
        <v>2155</v>
      </c>
      <c r="B376">
        <v>12755356</v>
      </c>
      <c r="C376" s="93" t="s">
        <v>540</v>
      </c>
      <c r="D376" s="93" t="s">
        <v>541</v>
      </c>
      <c r="E376" s="94" t="s">
        <v>2156</v>
      </c>
      <c r="F376" s="93" t="s">
        <v>549</v>
      </c>
      <c r="G376" s="93" t="s">
        <v>1138</v>
      </c>
      <c r="H376" s="93">
        <v>12380248</v>
      </c>
      <c r="I376" s="93" t="s">
        <v>5257</v>
      </c>
      <c r="J376" s="93" t="s">
        <v>5258</v>
      </c>
      <c r="K376" s="93" t="s">
        <v>549</v>
      </c>
      <c r="L376" s="93" t="s">
        <v>5257</v>
      </c>
      <c r="M376" s="93" t="s">
        <v>5259</v>
      </c>
      <c r="N376" s="93" t="s">
        <v>5260</v>
      </c>
      <c r="O376" s="87">
        <f t="shared" si="26"/>
        <v>78.75</v>
      </c>
      <c r="P376" s="93" t="s">
        <v>555</v>
      </c>
      <c r="Q376" s="95">
        <v>787500</v>
      </c>
      <c r="R376" s="95">
        <v>17600000</v>
      </c>
      <c r="S376" s="86">
        <f t="shared" si="25"/>
        <v>17.600000000000001</v>
      </c>
      <c r="T376" s="95">
        <v>14743</v>
      </c>
      <c r="U376" s="93" t="s">
        <v>2284</v>
      </c>
      <c r="W376" s="93" t="s">
        <v>7954</v>
      </c>
    </row>
    <row r="377" spans="1:23" s="93" customFormat="1" ht="15" customHeight="1" x14ac:dyDescent="0.25">
      <c r="A377" t="s">
        <v>2155</v>
      </c>
      <c r="B377">
        <v>12755356</v>
      </c>
      <c r="C377" s="93" t="s">
        <v>540</v>
      </c>
      <c r="D377" s="93" t="s">
        <v>541</v>
      </c>
      <c r="E377" s="94" t="s">
        <v>2156</v>
      </c>
      <c r="F377" s="93" t="s">
        <v>549</v>
      </c>
      <c r="G377" s="93" t="s">
        <v>1138</v>
      </c>
      <c r="H377" s="93">
        <v>12380248</v>
      </c>
      <c r="I377" s="93" t="s">
        <v>5261</v>
      </c>
      <c r="J377" s="93" t="s">
        <v>5262</v>
      </c>
      <c r="K377" s="93" t="s">
        <v>549</v>
      </c>
      <c r="L377" s="93" t="s">
        <v>5261</v>
      </c>
      <c r="M377" s="93" t="s">
        <v>5263</v>
      </c>
      <c r="N377" s="93" t="s">
        <v>5264</v>
      </c>
      <c r="O377" s="87">
        <f t="shared" si="26"/>
        <v>29</v>
      </c>
      <c r="P377" s="93" t="s">
        <v>555</v>
      </c>
      <c r="Q377" s="95">
        <v>290000</v>
      </c>
      <c r="R377" s="95">
        <v>6480000</v>
      </c>
      <c r="S377" s="86">
        <f t="shared" si="25"/>
        <v>6.48</v>
      </c>
      <c r="T377" s="95">
        <v>14832</v>
      </c>
      <c r="U377" s="93" t="s">
        <v>4209</v>
      </c>
      <c r="W377" s="93" t="s">
        <v>7967</v>
      </c>
    </row>
    <row r="378" spans="1:23" s="93" customFormat="1" ht="15" customHeight="1" x14ac:dyDescent="0.25">
      <c r="A378" t="s">
        <v>2155</v>
      </c>
      <c r="B378">
        <v>12755356</v>
      </c>
      <c r="C378" s="93" t="s">
        <v>540</v>
      </c>
      <c r="D378" s="93" t="s">
        <v>541</v>
      </c>
      <c r="E378" s="94" t="s">
        <v>2156</v>
      </c>
      <c r="F378" s="93" t="s">
        <v>549</v>
      </c>
      <c r="G378" s="93" t="s">
        <v>1138</v>
      </c>
      <c r="H378" s="93">
        <v>12380248</v>
      </c>
      <c r="I378" s="93" t="s">
        <v>5265</v>
      </c>
      <c r="J378" s="93" t="s">
        <v>5266</v>
      </c>
      <c r="K378" s="93" t="s">
        <v>549</v>
      </c>
      <c r="L378" s="93" t="s">
        <v>5265</v>
      </c>
      <c r="M378" s="93" t="s">
        <v>5267</v>
      </c>
      <c r="N378" s="93" t="s">
        <v>5268</v>
      </c>
      <c r="O378" s="87">
        <f t="shared" si="26"/>
        <v>129</v>
      </c>
      <c r="P378" s="93" t="s">
        <v>555</v>
      </c>
      <c r="Q378" s="95">
        <v>1290000</v>
      </c>
      <c r="R378" s="95">
        <v>28830000</v>
      </c>
      <c r="S378" s="86">
        <f t="shared" si="25"/>
        <v>28.83</v>
      </c>
      <c r="T378" s="95">
        <v>11922</v>
      </c>
      <c r="U378" s="93" t="s">
        <v>664</v>
      </c>
      <c r="W378" s="93" t="s">
        <v>7863</v>
      </c>
    </row>
    <row r="379" spans="1:23" s="93" customFormat="1" ht="15" customHeight="1" x14ac:dyDescent="0.25">
      <c r="A379" t="s">
        <v>5269</v>
      </c>
      <c r="B379">
        <v>23743772</v>
      </c>
      <c r="C379" s="93" t="s">
        <v>540</v>
      </c>
      <c r="D379" s="93" t="s">
        <v>541</v>
      </c>
      <c r="E379" s="94" t="s">
        <v>5270</v>
      </c>
      <c r="F379" s="93" t="s">
        <v>549</v>
      </c>
      <c r="G379" s="93" t="s">
        <v>1138</v>
      </c>
      <c r="H379" s="93">
        <v>12380248</v>
      </c>
      <c r="I379" s="93" t="s">
        <v>5271</v>
      </c>
      <c r="J379" s="93" t="s">
        <v>5272</v>
      </c>
      <c r="K379" s="93" t="s">
        <v>549</v>
      </c>
      <c r="L379" s="93" t="s">
        <v>5271</v>
      </c>
      <c r="M379" s="93" t="s">
        <v>5273</v>
      </c>
      <c r="N379" s="93" t="s">
        <v>5274</v>
      </c>
      <c r="O379" s="87">
        <f t="shared" si="26"/>
        <v>43.86</v>
      </c>
      <c r="P379" s="93" t="s">
        <v>555</v>
      </c>
      <c r="Q379" s="95">
        <v>438600</v>
      </c>
      <c r="R379" s="95">
        <v>9740000</v>
      </c>
      <c r="S379" s="86">
        <f t="shared" si="25"/>
        <v>9.74</v>
      </c>
      <c r="T379" s="95">
        <v>17888</v>
      </c>
      <c r="U379" s="93" t="s">
        <v>5275</v>
      </c>
      <c r="V379" s="93" t="s">
        <v>7968</v>
      </c>
    </row>
    <row r="380" spans="1:23" s="93" customFormat="1" ht="15" customHeight="1" x14ac:dyDescent="0.25">
      <c r="A380" t="s">
        <v>5269</v>
      </c>
      <c r="B380">
        <v>23743772</v>
      </c>
      <c r="C380" s="93" t="s">
        <v>540</v>
      </c>
      <c r="D380" s="93" t="s">
        <v>541</v>
      </c>
      <c r="E380" s="94" t="s">
        <v>5270</v>
      </c>
      <c r="F380" s="93" t="s">
        <v>549</v>
      </c>
      <c r="G380" s="93" t="s">
        <v>1138</v>
      </c>
      <c r="H380" s="93">
        <v>12380248</v>
      </c>
      <c r="I380" s="93" t="s">
        <v>5276</v>
      </c>
      <c r="J380" s="93" t="s">
        <v>5277</v>
      </c>
      <c r="K380" s="93" t="s">
        <v>549</v>
      </c>
      <c r="L380" s="93" t="s">
        <v>5276</v>
      </c>
      <c r="M380" s="93" t="s">
        <v>5278</v>
      </c>
      <c r="N380" s="93" t="s">
        <v>5274</v>
      </c>
      <c r="O380" s="87">
        <f t="shared" si="26"/>
        <v>133623</v>
      </c>
      <c r="P380" s="93" t="s">
        <v>555</v>
      </c>
      <c r="Q380" s="95">
        <v>1336230000</v>
      </c>
      <c r="R380" s="95">
        <v>29696590000</v>
      </c>
      <c r="S380" s="182">
        <f t="shared" si="25"/>
        <v>29696.59</v>
      </c>
      <c r="T380" s="95">
        <v>17888</v>
      </c>
      <c r="U380" s="93" t="s">
        <v>5275</v>
      </c>
      <c r="V380" s="93" t="s">
        <v>7968</v>
      </c>
    </row>
    <row r="381" spans="1:23" s="93" customFormat="1" ht="15" customHeight="1" x14ac:dyDescent="0.25">
      <c r="A381" t="s">
        <v>2717</v>
      </c>
      <c r="B381">
        <v>30409687</v>
      </c>
      <c r="C381" s="93" t="s">
        <v>540</v>
      </c>
      <c r="D381" s="93" t="s">
        <v>541</v>
      </c>
      <c r="E381" s="94" t="s">
        <v>2718</v>
      </c>
      <c r="F381" s="93" t="s">
        <v>549</v>
      </c>
      <c r="G381" s="93" t="s">
        <v>1138</v>
      </c>
      <c r="H381" s="93">
        <v>12380248</v>
      </c>
      <c r="I381" s="93" t="s">
        <v>5279</v>
      </c>
      <c r="J381" s="93" t="s">
        <v>5280</v>
      </c>
      <c r="K381" s="93" t="s">
        <v>549</v>
      </c>
      <c r="L381" s="93" t="s">
        <v>5279</v>
      </c>
      <c r="M381" s="93" t="s">
        <v>5281</v>
      </c>
      <c r="N381" s="93" t="s">
        <v>5282</v>
      </c>
      <c r="O381" s="87">
        <f t="shared" si="26"/>
        <v>54269.8</v>
      </c>
      <c r="P381" s="93" t="s">
        <v>555</v>
      </c>
      <c r="Q381" s="95">
        <v>542698000</v>
      </c>
      <c r="R381" s="95">
        <v>12082510000</v>
      </c>
      <c r="S381" s="167">
        <f t="shared" si="25"/>
        <v>12082.51</v>
      </c>
      <c r="T381" s="95">
        <v>11727</v>
      </c>
      <c r="U381" s="93" t="s">
        <v>775</v>
      </c>
      <c r="W381" s="93" t="s">
        <v>4725</v>
      </c>
    </row>
    <row r="382" spans="1:23" s="93" customFormat="1" ht="15" customHeight="1" x14ac:dyDescent="0.25">
      <c r="A382" t="s">
        <v>2717</v>
      </c>
      <c r="B382">
        <v>30409687</v>
      </c>
      <c r="C382" s="93" t="s">
        <v>540</v>
      </c>
      <c r="D382" s="93" t="s">
        <v>541</v>
      </c>
      <c r="E382" s="94" t="s">
        <v>2718</v>
      </c>
      <c r="F382" s="93" t="s">
        <v>549</v>
      </c>
      <c r="G382" s="93" t="s">
        <v>1138</v>
      </c>
      <c r="H382" s="93">
        <v>12380248</v>
      </c>
      <c r="I382" s="93" t="s">
        <v>5283</v>
      </c>
      <c r="J382" s="93" t="s">
        <v>5284</v>
      </c>
      <c r="K382" s="93" t="s">
        <v>549</v>
      </c>
      <c r="L382" s="93" t="s">
        <v>5283</v>
      </c>
      <c r="M382" s="93" t="s">
        <v>5285</v>
      </c>
      <c r="N382" s="93" t="s">
        <v>5286</v>
      </c>
      <c r="O382" s="87">
        <f t="shared" si="26"/>
        <v>16345.2</v>
      </c>
      <c r="P382" s="93" t="s">
        <v>555</v>
      </c>
      <c r="Q382" s="95">
        <v>163452000</v>
      </c>
      <c r="R382" s="95">
        <v>3639060000</v>
      </c>
      <c r="S382" s="167">
        <f t="shared" si="25"/>
        <v>3639.06</v>
      </c>
      <c r="T382" s="95">
        <v>11727</v>
      </c>
      <c r="U382" s="93" t="s">
        <v>775</v>
      </c>
      <c r="W382" s="93" t="s">
        <v>4725</v>
      </c>
    </row>
    <row r="383" spans="1:23" s="93" customFormat="1" ht="15" customHeight="1" x14ac:dyDescent="0.25">
      <c r="A383" t="s">
        <v>2717</v>
      </c>
      <c r="B383">
        <v>30409687</v>
      </c>
      <c r="C383" s="93" t="s">
        <v>540</v>
      </c>
      <c r="D383" s="93" t="s">
        <v>541</v>
      </c>
      <c r="E383" s="94" t="s">
        <v>2718</v>
      </c>
      <c r="F383" s="93" t="s">
        <v>549</v>
      </c>
      <c r="G383" s="93" t="s">
        <v>1138</v>
      </c>
      <c r="H383" s="93">
        <v>12380248</v>
      </c>
      <c r="I383" s="93" t="s">
        <v>5287</v>
      </c>
      <c r="J383" s="93" t="s">
        <v>5288</v>
      </c>
      <c r="K383" s="93" t="s">
        <v>549</v>
      </c>
      <c r="L383" s="93" t="s">
        <v>5287</v>
      </c>
      <c r="M383" s="93" t="s">
        <v>5289</v>
      </c>
      <c r="N383" s="93" t="s">
        <v>5290</v>
      </c>
      <c r="O383" s="87">
        <f t="shared" si="26"/>
        <v>47282.63</v>
      </c>
      <c r="P383" s="93" t="s">
        <v>555</v>
      </c>
      <c r="Q383" s="95">
        <v>472826300</v>
      </c>
      <c r="R383" s="95">
        <v>10526890000</v>
      </c>
      <c r="S383" s="167">
        <f t="shared" si="25"/>
        <v>10526.89</v>
      </c>
      <c r="T383" s="95">
        <v>11727</v>
      </c>
      <c r="U383" s="93" t="s">
        <v>775</v>
      </c>
      <c r="W383" s="93" t="s">
        <v>4725</v>
      </c>
    </row>
    <row r="384" spans="1:23" s="93" customFormat="1" ht="15" customHeight="1" x14ac:dyDescent="0.25">
      <c r="A384" t="s">
        <v>2717</v>
      </c>
      <c r="B384">
        <v>30409687</v>
      </c>
      <c r="C384" s="93" t="s">
        <v>540</v>
      </c>
      <c r="D384" s="93" t="s">
        <v>541</v>
      </c>
      <c r="E384" s="94" t="s">
        <v>2718</v>
      </c>
      <c r="F384" s="93" t="s">
        <v>549</v>
      </c>
      <c r="G384" s="93" t="s">
        <v>1138</v>
      </c>
      <c r="H384" s="93">
        <v>12380248</v>
      </c>
      <c r="I384" s="93" t="s">
        <v>5291</v>
      </c>
      <c r="J384" s="93" t="s">
        <v>5292</v>
      </c>
      <c r="K384" s="93" t="s">
        <v>549</v>
      </c>
      <c r="L384" s="93" t="s">
        <v>5291</v>
      </c>
      <c r="M384" s="93" t="s">
        <v>5293</v>
      </c>
      <c r="N384" s="93" t="s">
        <v>5294</v>
      </c>
      <c r="O384" s="87">
        <f t="shared" si="26"/>
        <v>2986.6</v>
      </c>
      <c r="P384" s="93" t="s">
        <v>555</v>
      </c>
      <c r="Q384" s="95">
        <v>29866000</v>
      </c>
      <c r="R384" s="95">
        <v>664930000</v>
      </c>
      <c r="S384" s="86">
        <f t="shared" si="25"/>
        <v>664.93</v>
      </c>
      <c r="T384" s="95">
        <v>11727</v>
      </c>
      <c r="U384" s="93" t="s">
        <v>775</v>
      </c>
      <c r="W384" s="93" t="s">
        <v>4725</v>
      </c>
    </row>
    <row r="385" spans="1:23" s="93" customFormat="1" ht="15" customHeight="1" x14ac:dyDescent="0.25">
      <c r="A385" t="s">
        <v>2717</v>
      </c>
      <c r="B385">
        <v>30409687</v>
      </c>
      <c r="C385" s="93" t="s">
        <v>540</v>
      </c>
      <c r="D385" s="93" t="s">
        <v>541</v>
      </c>
      <c r="E385" s="94" t="s">
        <v>2718</v>
      </c>
      <c r="F385" s="93" t="s">
        <v>549</v>
      </c>
      <c r="G385" s="93" t="s">
        <v>1138</v>
      </c>
      <c r="H385" s="93">
        <v>12380248</v>
      </c>
      <c r="I385" s="93" t="s">
        <v>5295</v>
      </c>
      <c r="J385" s="93" t="s">
        <v>5296</v>
      </c>
      <c r="K385" s="93" t="s">
        <v>549</v>
      </c>
      <c r="L385" s="93" t="s">
        <v>5295</v>
      </c>
      <c r="M385" s="93" t="s">
        <v>5297</v>
      </c>
      <c r="N385" s="93" t="s">
        <v>2722</v>
      </c>
      <c r="O385" s="87">
        <f t="shared" si="26"/>
        <v>55.5</v>
      </c>
      <c r="P385" s="93" t="s">
        <v>555</v>
      </c>
      <c r="Q385" s="95">
        <v>555000</v>
      </c>
      <c r="R385" s="95">
        <v>12450000</v>
      </c>
      <c r="S385" s="86">
        <f t="shared" si="25"/>
        <v>12.45</v>
      </c>
      <c r="T385" s="95">
        <v>11815</v>
      </c>
      <c r="U385" s="93" t="s">
        <v>2723</v>
      </c>
      <c r="W385" s="93" t="s">
        <v>7969</v>
      </c>
    </row>
    <row r="386" spans="1:23" s="93" customFormat="1" ht="15" customHeight="1" x14ac:dyDescent="0.25">
      <c r="A386" t="s">
        <v>2717</v>
      </c>
      <c r="B386">
        <v>30409687</v>
      </c>
      <c r="C386" s="93" t="s">
        <v>540</v>
      </c>
      <c r="D386" s="93" t="s">
        <v>541</v>
      </c>
      <c r="E386" s="94" t="s">
        <v>2718</v>
      </c>
      <c r="F386" s="93" t="s">
        <v>549</v>
      </c>
      <c r="G386" s="93" t="s">
        <v>1138</v>
      </c>
      <c r="H386" s="93">
        <v>12380248</v>
      </c>
      <c r="I386" s="93" t="s">
        <v>5298</v>
      </c>
      <c r="J386" s="93" t="s">
        <v>5299</v>
      </c>
      <c r="K386" s="93" t="s">
        <v>549</v>
      </c>
      <c r="L386" s="93" t="s">
        <v>5298</v>
      </c>
      <c r="M386" s="93" t="s">
        <v>5300</v>
      </c>
      <c r="N386" s="93" t="s">
        <v>5301</v>
      </c>
      <c r="O386" s="87">
        <f t="shared" si="26"/>
        <v>42</v>
      </c>
      <c r="P386" s="93" t="s">
        <v>555</v>
      </c>
      <c r="Q386" s="95">
        <v>420000</v>
      </c>
      <c r="R386" s="95">
        <v>9420000</v>
      </c>
      <c r="S386" s="86">
        <f t="shared" si="25"/>
        <v>9.42</v>
      </c>
      <c r="T386" s="95">
        <v>11815</v>
      </c>
      <c r="U386" s="93" t="s">
        <v>2723</v>
      </c>
      <c r="W386" s="93" t="s">
        <v>7969</v>
      </c>
    </row>
    <row r="387" spans="1:23" s="93" customFormat="1" ht="15" customHeight="1" x14ac:dyDescent="0.25">
      <c r="A387" t="s">
        <v>2717</v>
      </c>
      <c r="B387">
        <v>30409687</v>
      </c>
      <c r="C387" s="93" t="s">
        <v>540</v>
      </c>
      <c r="D387" s="93" t="s">
        <v>541</v>
      </c>
      <c r="E387" s="94" t="s">
        <v>2718</v>
      </c>
      <c r="F387" s="93" t="s">
        <v>549</v>
      </c>
      <c r="G387" s="93" t="s">
        <v>1138</v>
      </c>
      <c r="H387" s="93">
        <v>12380248</v>
      </c>
      <c r="I387" s="93" t="s">
        <v>5302</v>
      </c>
      <c r="J387" s="93" t="s">
        <v>5303</v>
      </c>
      <c r="K387" s="93" t="s">
        <v>549</v>
      </c>
      <c r="L387" s="93" t="s">
        <v>5302</v>
      </c>
      <c r="M387" s="93" t="s">
        <v>5304</v>
      </c>
      <c r="N387" s="93" t="s">
        <v>5305</v>
      </c>
      <c r="O387" s="87">
        <f t="shared" si="26"/>
        <v>156</v>
      </c>
      <c r="P387" s="93" t="s">
        <v>555</v>
      </c>
      <c r="Q387" s="95">
        <v>1560000</v>
      </c>
      <c r="R387" s="95">
        <v>34990000</v>
      </c>
      <c r="S387" s="86">
        <f t="shared" si="25"/>
        <v>34.99</v>
      </c>
      <c r="T387" s="95">
        <v>11815</v>
      </c>
      <c r="U387" s="93" t="s">
        <v>2723</v>
      </c>
      <c r="W387" s="93" t="s">
        <v>7969</v>
      </c>
    </row>
    <row r="388" spans="1:23" s="93" customFormat="1" ht="15" customHeight="1" x14ac:dyDescent="0.25">
      <c r="A388" t="s">
        <v>2717</v>
      </c>
      <c r="B388">
        <v>30409687</v>
      </c>
      <c r="C388" s="93" t="s">
        <v>540</v>
      </c>
      <c r="D388" s="93" t="s">
        <v>541</v>
      </c>
      <c r="E388" s="94" t="s">
        <v>2718</v>
      </c>
      <c r="F388" s="93" t="s">
        <v>549</v>
      </c>
      <c r="G388" s="93" t="s">
        <v>1138</v>
      </c>
      <c r="H388" s="93">
        <v>12380248</v>
      </c>
      <c r="I388" s="93" t="s">
        <v>5306</v>
      </c>
      <c r="J388" s="93" t="s">
        <v>5307</v>
      </c>
      <c r="K388" s="93" t="s">
        <v>549</v>
      </c>
      <c r="L388" s="93" t="s">
        <v>5306</v>
      </c>
      <c r="M388" s="93" t="s">
        <v>5308</v>
      </c>
      <c r="N388" s="93" t="s">
        <v>5309</v>
      </c>
      <c r="O388" s="87">
        <f t="shared" si="26"/>
        <v>92.5</v>
      </c>
      <c r="P388" s="93" t="s">
        <v>555</v>
      </c>
      <c r="Q388" s="95">
        <v>925000</v>
      </c>
      <c r="R388" s="95">
        <v>20750000</v>
      </c>
      <c r="S388" s="86">
        <f t="shared" ref="S388:S390" si="27">R388/1000000</f>
        <v>20.75</v>
      </c>
      <c r="T388" s="95">
        <v>11815</v>
      </c>
      <c r="U388" s="93" t="s">
        <v>2723</v>
      </c>
      <c r="W388" s="93" t="s">
        <v>7969</v>
      </c>
    </row>
    <row r="389" spans="1:23" s="93" customFormat="1" ht="15" customHeight="1" x14ac:dyDescent="0.25">
      <c r="A389" t="s">
        <v>2717</v>
      </c>
      <c r="B389">
        <v>30409687</v>
      </c>
      <c r="C389" s="93" t="s">
        <v>540</v>
      </c>
      <c r="D389" s="93" t="s">
        <v>541</v>
      </c>
      <c r="E389" s="94" t="s">
        <v>2718</v>
      </c>
      <c r="F389" s="93" t="s">
        <v>549</v>
      </c>
      <c r="G389" s="93" t="s">
        <v>1138</v>
      </c>
      <c r="H389" s="93">
        <v>12380248</v>
      </c>
      <c r="I389" s="93" t="s">
        <v>5310</v>
      </c>
      <c r="J389" s="93" t="s">
        <v>5311</v>
      </c>
      <c r="K389" s="93" t="s">
        <v>549</v>
      </c>
      <c r="L389" s="93" t="s">
        <v>5310</v>
      </c>
      <c r="M389" s="93" t="s">
        <v>5312</v>
      </c>
      <c r="N389" s="93" t="s">
        <v>2735</v>
      </c>
      <c r="O389" s="87">
        <f t="shared" si="26"/>
        <v>880</v>
      </c>
      <c r="P389" s="93" t="s">
        <v>555</v>
      </c>
      <c r="Q389" s="95">
        <v>8800000</v>
      </c>
      <c r="R389" s="95">
        <v>197360000</v>
      </c>
      <c r="S389" s="86">
        <f t="shared" si="27"/>
        <v>197.36</v>
      </c>
      <c r="T389" s="95">
        <v>11815</v>
      </c>
      <c r="U389" s="93" t="s">
        <v>2723</v>
      </c>
      <c r="W389" s="93" t="s">
        <v>7969</v>
      </c>
    </row>
    <row r="390" spans="1:23" s="93" customFormat="1" ht="15" customHeight="1" x14ac:dyDescent="0.25">
      <c r="A390" t="s">
        <v>2717</v>
      </c>
      <c r="B390">
        <v>30409687</v>
      </c>
      <c r="C390" s="93" t="s">
        <v>540</v>
      </c>
      <c r="D390" s="93" t="s">
        <v>541</v>
      </c>
      <c r="E390" s="94" t="s">
        <v>2718</v>
      </c>
      <c r="F390" s="93" t="s">
        <v>549</v>
      </c>
      <c r="G390" s="93" t="s">
        <v>1138</v>
      </c>
      <c r="H390" s="93">
        <v>12380248</v>
      </c>
      <c r="I390" s="93" t="s">
        <v>5313</v>
      </c>
      <c r="J390" s="93" t="s">
        <v>5314</v>
      </c>
      <c r="K390" s="93" t="s">
        <v>549</v>
      </c>
      <c r="L390" s="93" t="s">
        <v>5313</v>
      </c>
      <c r="M390" s="93" t="s">
        <v>5315</v>
      </c>
      <c r="N390" s="93" t="s">
        <v>5316</v>
      </c>
      <c r="O390" s="87">
        <f t="shared" si="26"/>
        <v>92.5</v>
      </c>
      <c r="P390" s="93" t="s">
        <v>555</v>
      </c>
      <c r="Q390" s="95">
        <v>925000</v>
      </c>
      <c r="R390" s="95">
        <v>20750000</v>
      </c>
      <c r="S390" s="86">
        <f t="shared" si="27"/>
        <v>20.75</v>
      </c>
      <c r="T390" s="95">
        <v>11815</v>
      </c>
      <c r="U390" s="93" t="s">
        <v>2723</v>
      </c>
      <c r="W390" s="93" t="s">
        <v>7969</v>
      </c>
    </row>
    <row r="391" spans="1:23" s="93" customFormat="1" ht="15" hidden="1" customHeight="1" x14ac:dyDescent="0.25">
      <c r="A391" s="89" t="s">
        <v>2381</v>
      </c>
      <c r="B391"/>
      <c r="E391" s="94"/>
      <c r="O391" s="87"/>
      <c r="S391" s="86"/>
    </row>
    <row r="392" spans="1:23" s="93" customFormat="1" ht="15" customHeight="1" x14ac:dyDescent="0.25">
      <c r="A392" t="s">
        <v>5317</v>
      </c>
      <c r="B392">
        <v>9010105</v>
      </c>
      <c r="C392" s="93" t="s">
        <v>540</v>
      </c>
      <c r="D392" s="93" t="s">
        <v>541</v>
      </c>
      <c r="E392" s="94" t="s">
        <v>5318</v>
      </c>
      <c r="F392" s="93" t="s">
        <v>549</v>
      </c>
      <c r="G392" s="93" t="s">
        <v>1138</v>
      </c>
      <c r="H392" s="93">
        <v>12380248</v>
      </c>
      <c r="I392" s="93" t="s">
        <v>5319</v>
      </c>
      <c r="J392" s="93" t="s">
        <v>5320</v>
      </c>
      <c r="K392" s="93" t="s">
        <v>549</v>
      </c>
      <c r="L392" s="93" t="s">
        <v>5319</v>
      </c>
      <c r="M392" s="93" t="s">
        <v>5321</v>
      </c>
      <c r="N392" s="93" t="s">
        <v>5322</v>
      </c>
      <c r="O392" s="87">
        <f t="shared" ref="O392:O423" si="28">Q392/10000</f>
        <v>45539.68</v>
      </c>
      <c r="P392" s="93" t="s">
        <v>555</v>
      </c>
      <c r="Q392" s="95">
        <v>455396800</v>
      </c>
      <c r="R392" s="95">
        <v>10255990000</v>
      </c>
      <c r="S392" s="159">
        <f t="shared" ref="S392:S432" si="29">R392/1000000</f>
        <v>10255.99</v>
      </c>
      <c r="T392" s="95">
        <v>17895</v>
      </c>
      <c r="U392" s="93" t="s">
        <v>5323</v>
      </c>
      <c r="V392" s="93" t="s">
        <v>7970</v>
      </c>
    </row>
    <row r="393" spans="1:23" s="93" customFormat="1" ht="15" customHeight="1" x14ac:dyDescent="0.25">
      <c r="A393" t="s">
        <v>2155</v>
      </c>
      <c r="B393">
        <v>12755356</v>
      </c>
      <c r="C393" s="93" t="s">
        <v>540</v>
      </c>
      <c r="D393" s="93" t="s">
        <v>541</v>
      </c>
      <c r="E393" s="94" t="s">
        <v>2156</v>
      </c>
      <c r="F393" s="93" t="s">
        <v>549</v>
      </c>
      <c r="G393" s="93" t="s">
        <v>1138</v>
      </c>
      <c r="H393" s="93">
        <v>12380248</v>
      </c>
      <c r="I393" s="93" t="s">
        <v>5324</v>
      </c>
      <c r="J393" s="93" t="s">
        <v>5325</v>
      </c>
      <c r="K393" s="93" t="s">
        <v>549</v>
      </c>
      <c r="L393" s="93" t="s">
        <v>5324</v>
      </c>
      <c r="M393" s="93" t="s">
        <v>5326</v>
      </c>
      <c r="N393" s="93" t="s">
        <v>5327</v>
      </c>
      <c r="O393" s="87">
        <f t="shared" si="28"/>
        <v>28870</v>
      </c>
      <c r="P393" s="93" t="s">
        <v>555</v>
      </c>
      <c r="Q393" s="95">
        <v>288700000</v>
      </c>
      <c r="R393" s="95">
        <v>6480500000</v>
      </c>
      <c r="S393" s="167">
        <f t="shared" si="29"/>
        <v>6480.5</v>
      </c>
      <c r="T393" s="95">
        <v>16107</v>
      </c>
      <c r="U393" s="93" t="s">
        <v>833</v>
      </c>
      <c r="W393" s="93" t="s">
        <v>7885</v>
      </c>
    </row>
    <row r="394" spans="1:23" s="93" customFormat="1" ht="15" customHeight="1" x14ac:dyDescent="0.25">
      <c r="A394" t="s">
        <v>3837</v>
      </c>
      <c r="B394">
        <v>16933634</v>
      </c>
      <c r="C394" s="93" t="s">
        <v>540</v>
      </c>
      <c r="D394" s="93" t="s">
        <v>541</v>
      </c>
      <c r="E394" s="94" t="s">
        <v>3838</v>
      </c>
      <c r="F394" s="93" t="s">
        <v>549</v>
      </c>
      <c r="G394" s="93" t="s">
        <v>1138</v>
      </c>
      <c r="H394" s="93">
        <v>12380248</v>
      </c>
      <c r="I394" s="93" t="s">
        <v>5328</v>
      </c>
      <c r="J394" s="93" t="s">
        <v>5329</v>
      </c>
      <c r="K394" s="93" t="s">
        <v>549</v>
      </c>
      <c r="L394" s="93" t="s">
        <v>5328</v>
      </c>
      <c r="M394" s="93" t="s">
        <v>5330</v>
      </c>
      <c r="N394" s="93" t="s">
        <v>5331</v>
      </c>
      <c r="O394" s="87">
        <f t="shared" si="28"/>
        <v>11062.24</v>
      </c>
      <c r="P394" s="93" t="s">
        <v>555</v>
      </c>
      <c r="Q394" s="95">
        <v>110622400</v>
      </c>
      <c r="R394" s="95">
        <v>2492730000</v>
      </c>
      <c r="S394" s="155">
        <f t="shared" si="29"/>
        <v>2492.73</v>
      </c>
      <c r="T394" s="95">
        <v>10930</v>
      </c>
      <c r="U394" s="93" t="s">
        <v>3848</v>
      </c>
      <c r="V394" s="93" t="s">
        <v>7971</v>
      </c>
    </row>
    <row r="395" spans="1:23" s="93" customFormat="1" ht="15" customHeight="1" x14ac:dyDescent="0.25">
      <c r="A395" t="s">
        <v>2342</v>
      </c>
      <c r="B395">
        <v>30776187</v>
      </c>
      <c r="C395" s="93" t="s">
        <v>540</v>
      </c>
      <c r="D395" s="93" t="s">
        <v>541</v>
      </c>
      <c r="E395" s="94" t="s">
        <v>2343</v>
      </c>
      <c r="F395" s="93" t="s">
        <v>549</v>
      </c>
      <c r="G395" s="93" t="s">
        <v>1138</v>
      </c>
      <c r="H395" s="93">
        <v>12380248</v>
      </c>
      <c r="I395" s="93" t="s">
        <v>5332</v>
      </c>
      <c r="J395" s="93" t="s">
        <v>5333</v>
      </c>
      <c r="K395" s="93" t="s">
        <v>549</v>
      </c>
      <c r="L395" s="93" t="s">
        <v>5332</v>
      </c>
      <c r="M395" s="93" t="s">
        <v>5334</v>
      </c>
      <c r="N395" s="93" t="s">
        <v>5335</v>
      </c>
      <c r="O395" s="87">
        <f t="shared" si="28"/>
        <v>40800</v>
      </c>
      <c r="P395" s="93" t="s">
        <v>555</v>
      </c>
      <c r="Q395" s="95">
        <v>408000000</v>
      </c>
      <c r="R395" s="95">
        <v>9199130000</v>
      </c>
      <c r="S395" s="163">
        <f t="shared" si="29"/>
        <v>9199.1299999999992</v>
      </c>
      <c r="T395" s="95">
        <v>18474</v>
      </c>
      <c r="U395" s="93" t="s">
        <v>2348</v>
      </c>
      <c r="V395" s="93" t="s">
        <v>5739</v>
      </c>
    </row>
    <row r="396" spans="1:23" s="93" customFormat="1" ht="15" customHeight="1" x14ac:dyDescent="0.25">
      <c r="A396" t="s">
        <v>2717</v>
      </c>
      <c r="B396">
        <v>30409687</v>
      </c>
      <c r="C396" s="93" t="s">
        <v>540</v>
      </c>
      <c r="D396" s="93" t="s">
        <v>541</v>
      </c>
      <c r="E396" s="94" t="s">
        <v>2718</v>
      </c>
      <c r="F396" s="93" t="s">
        <v>549</v>
      </c>
      <c r="G396" s="93" t="s">
        <v>1138</v>
      </c>
      <c r="H396" s="93">
        <v>12380248</v>
      </c>
      <c r="I396" s="93" t="s">
        <v>5336</v>
      </c>
      <c r="J396" s="93" t="s">
        <v>5337</v>
      </c>
      <c r="K396" s="93" t="s">
        <v>549</v>
      </c>
      <c r="L396" s="93" t="s">
        <v>5336</v>
      </c>
      <c r="M396" s="93" t="s">
        <v>5338</v>
      </c>
      <c r="N396" s="93" t="s">
        <v>5339</v>
      </c>
      <c r="O396" s="87">
        <f t="shared" si="28"/>
        <v>111</v>
      </c>
      <c r="P396" s="93" t="s">
        <v>555</v>
      </c>
      <c r="Q396" s="95">
        <v>1110000</v>
      </c>
      <c r="R396" s="95">
        <v>25010000</v>
      </c>
      <c r="S396" s="86">
        <f t="shared" si="29"/>
        <v>25.01</v>
      </c>
      <c r="T396" s="95">
        <v>11815</v>
      </c>
      <c r="U396" s="93" t="s">
        <v>2723</v>
      </c>
      <c r="W396" s="93" t="s">
        <v>7969</v>
      </c>
    </row>
    <row r="397" spans="1:23" s="93" customFormat="1" ht="15" customHeight="1" x14ac:dyDescent="0.25">
      <c r="A397" t="s">
        <v>2717</v>
      </c>
      <c r="B397">
        <v>30409687</v>
      </c>
      <c r="C397" s="93" t="s">
        <v>540</v>
      </c>
      <c r="D397" s="93" t="s">
        <v>541</v>
      </c>
      <c r="E397" s="94" t="s">
        <v>2718</v>
      </c>
      <c r="F397" s="93" t="s">
        <v>549</v>
      </c>
      <c r="G397" s="93" t="s">
        <v>1138</v>
      </c>
      <c r="H397" s="93">
        <v>12380248</v>
      </c>
      <c r="I397" s="93" t="s">
        <v>5340</v>
      </c>
      <c r="J397" s="93" t="s">
        <v>5341</v>
      </c>
      <c r="K397" s="93" t="s">
        <v>549</v>
      </c>
      <c r="L397" s="93" t="s">
        <v>5340</v>
      </c>
      <c r="M397" s="96">
        <v>41781.575138888889</v>
      </c>
      <c r="N397" s="93" t="s">
        <v>5316</v>
      </c>
      <c r="O397" s="87">
        <f t="shared" si="28"/>
        <v>111</v>
      </c>
      <c r="P397" s="93" t="s">
        <v>555</v>
      </c>
      <c r="Q397" s="95">
        <v>1110000</v>
      </c>
      <c r="R397" s="95">
        <v>25010000</v>
      </c>
      <c r="S397" s="86">
        <f t="shared" si="29"/>
        <v>25.01</v>
      </c>
      <c r="T397" s="95">
        <v>11815</v>
      </c>
      <c r="U397" s="93" t="s">
        <v>2723</v>
      </c>
      <c r="W397" s="93" t="s">
        <v>7969</v>
      </c>
    </row>
    <row r="398" spans="1:23" s="93" customFormat="1" ht="15" customHeight="1" x14ac:dyDescent="0.25">
      <c r="A398" t="s">
        <v>2717</v>
      </c>
      <c r="B398">
        <v>30409687</v>
      </c>
      <c r="C398" s="93" t="s">
        <v>540</v>
      </c>
      <c r="D398" s="93" t="s">
        <v>541</v>
      </c>
      <c r="E398" s="94" t="s">
        <v>2718</v>
      </c>
      <c r="F398" s="93" t="s">
        <v>549</v>
      </c>
      <c r="G398" s="93" t="s">
        <v>1138</v>
      </c>
      <c r="H398" s="93">
        <v>12380248</v>
      </c>
      <c r="I398" s="93" t="s">
        <v>5342</v>
      </c>
      <c r="J398" s="93" t="s">
        <v>5343</v>
      </c>
      <c r="K398" s="93" t="s">
        <v>549</v>
      </c>
      <c r="L398" s="93" t="s">
        <v>5342</v>
      </c>
      <c r="M398" s="93" t="s">
        <v>5344</v>
      </c>
      <c r="N398" s="93" t="s">
        <v>2739</v>
      </c>
      <c r="O398" s="87">
        <f t="shared" si="28"/>
        <v>630</v>
      </c>
      <c r="P398" s="93" t="s">
        <v>555</v>
      </c>
      <c r="Q398" s="95">
        <v>6300000</v>
      </c>
      <c r="R398" s="95">
        <v>141960000</v>
      </c>
      <c r="S398" s="86">
        <f t="shared" si="29"/>
        <v>141.96</v>
      </c>
      <c r="T398" s="95">
        <v>11815</v>
      </c>
      <c r="U398" s="93" t="s">
        <v>2723</v>
      </c>
      <c r="W398" s="93" t="s">
        <v>7969</v>
      </c>
    </row>
    <row r="399" spans="1:23" s="93" customFormat="1" ht="15" customHeight="1" x14ac:dyDescent="0.25">
      <c r="A399" t="s">
        <v>2717</v>
      </c>
      <c r="B399">
        <v>30409687</v>
      </c>
      <c r="C399" s="93" t="s">
        <v>540</v>
      </c>
      <c r="D399" s="93" t="s">
        <v>541</v>
      </c>
      <c r="E399" s="94" t="s">
        <v>2718</v>
      </c>
      <c r="F399" s="93" t="s">
        <v>549</v>
      </c>
      <c r="G399" s="93" t="s">
        <v>1138</v>
      </c>
      <c r="H399" s="93">
        <v>12380248</v>
      </c>
      <c r="I399" s="93" t="s">
        <v>5345</v>
      </c>
      <c r="J399" s="93" t="s">
        <v>5346</v>
      </c>
      <c r="K399" s="93" t="s">
        <v>549</v>
      </c>
      <c r="L399" s="93" t="s">
        <v>5345</v>
      </c>
      <c r="M399" s="93" t="s">
        <v>5347</v>
      </c>
      <c r="N399" s="93" t="s">
        <v>2735</v>
      </c>
      <c r="O399" s="87">
        <f t="shared" si="28"/>
        <v>660</v>
      </c>
      <c r="P399" s="93" t="s">
        <v>555</v>
      </c>
      <c r="Q399" s="95">
        <v>6600000</v>
      </c>
      <c r="R399" s="95">
        <v>148720000</v>
      </c>
      <c r="S399" s="86">
        <f t="shared" si="29"/>
        <v>148.72</v>
      </c>
      <c r="T399" s="95">
        <v>11815</v>
      </c>
      <c r="U399" s="93" t="s">
        <v>2723</v>
      </c>
      <c r="W399" s="93" t="s">
        <v>7969</v>
      </c>
    </row>
    <row r="400" spans="1:23" s="93" customFormat="1" ht="15" customHeight="1" x14ac:dyDescent="0.25">
      <c r="A400" t="s">
        <v>2717</v>
      </c>
      <c r="B400">
        <v>30409687</v>
      </c>
      <c r="C400" s="93" t="s">
        <v>540</v>
      </c>
      <c r="D400" s="93" t="s">
        <v>541</v>
      </c>
      <c r="E400" s="94" t="s">
        <v>2718</v>
      </c>
      <c r="F400" s="93" t="s">
        <v>549</v>
      </c>
      <c r="G400" s="93" t="s">
        <v>1138</v>
      </c>
      <c r="H400" s="93">
        <v>12380248</v>
      </c>
      <c r="I400" s="93" t="s">
        <v>5348</v>
      </c>
      <c r="J400" s="93" t="s">
        <v>5349</v>
      </c>
      <c r="K400" s="93" t="s">
        <v>549</v>
      </c>
      <c r="L400" s="93" t="s">
        <v>5348</v>
      </c>
      <c r="M400" s="93" t="s">
        <v>5350</v>
      </c>
      <c r="N400" s="93" t="s">
        <v>5309</v>
      </c>
      <c r="O400" s="87">
        <f t="shared" si="28"/>
        <v>185</v>
      </c>
      <c r="P400" s="93" t="s">
        <v>555</v>
      </c>
      <c r="Q400" s="95">
        <v>1850000</v>
      </c>
      <c r="R400" s="95">
        <v>41690000</v>
      </c>
      <c r="S400" s="86">
        <f t="shared" si="29"/>
        <v>41.69</v>
      </c>
      <c r="T400" s="95">
        <v>11815</v>
      </c>
      <c r="U400" s="93" t="s">
        <v>2723</v>
      </c>
      <c r="W400" s="93" t="s">
        <v>7969</v>
      </c>
    </row>
    <row r="401" spans="1:28" s="93" customFormat="1" ht="15" customHeight="1" x14ac:dyDescent="0.25">
      <c r="A401" t="s">
        <v>2717</v>
      </c>
      <c r="B401">
        <v>30409687</v>
      </c>
      <c r="C401" s="93" t="s">
        <v>540</v>
      </c>
      <c r="D401" s="93" t="s">
        <v>541</v>
      </c>
      <c r="E401" s="94" t="s">
        <v>2718</v>
      </c>
      <c r="F401" s="93" t="s">
        <v>549</v>
      </c>
      <c r="G401" s="93" t="s">
        <v>1138</v>
      </c>
      <c r="H401" s="93">
        <v>12380248</v>
      </c>
      <c r="I401" s="93" t="s">
        <v>5351</v>
      </c>
      <c r="J401" s="93" t="s">
        <v>5352</v>
      </c>
      <c r="K401" s="93" t="s">
        <v>549</v>
      </c>
      <c r="L401" s="93" t="s">
        <v>5351</v>
      </c>
      <c r="M401" s="93" t="s">
        <v>5353</v>
      </c>
      <c r="N401" s="93" t="s">
        <v>5354</v>
      </c>
      <c r="O401" s="87">
        <f t="shared" si="28"/>
        <v>570.24</v>
      </c>
      <c r="P401" s="93" t="s">
        <v>555</v>
      </c>
      <c r="Q401" s="95">
        <v>5702400</v>
      </c>
      <c r="R401" s="95">
        <v>127770000</v>
      </c>
      <c r="S401" s="86">
        <f t="shared" si="29"/>
        <v>127.77</v>
      </c>
      <c r="T401" s="95">
        <v>11727</v>
      </c>
      <c r="U401" s="93" t="s">
        <v>775</v>
      </c>
      <c r="W401" s="93" t="s">
        <v>4725</v>
      </c>
    </row>
    <row r="402" spans="1:28" s="93" customFormat="1" ht="15" customHeight="1" x14ac:dyDescent="0.25">
      <c r="A402" t="s">
        <v>2717</v>
      </c>
      <c r="B402">
        <v>30409687</v>
      </c>
      <c r="C402" s="93" t="s">
        <v>540</v>
      </c>
      <c r="D402" s="93" t="s">
        <v>541</v>
      </c>
      <c r="E402" s="94" t="s">
        <v>2718</v>
      </c>
      <c r="F402" s="93" t="s">
        <v>549</v>
      </c>
      <c r="G402" s="93" t="s">
        <v>1138</v>
      </c>
      <c r="H402" s="93">
        <v>12380248</v>
      </c>
      <c r="I402" s="93" t="s">
        <v>5355</v>
      </c>
      <c r="J402" s="93" t="s">
        <v>5356</v>
      </c>
      <c r="K402" s="93" t="s">
        <v>549</v>
      </c>
      <c r="L402" s="93" t="s">
        <v>5355</v>
      </c>
      <c r="M402" s="93" t="s">
        <v>5357</v>
      </c>
      <c r="N402" s="93" t="s">
        <v>5358</v>
      </c>
      <c r="O402" s="87">
        <f t="shared" si="28"/>
        <v>1129.56</v>
      </c>
      <c r="P402" s="93" t="s">
        <v>555</v>
      </c>
      <c r="Q402" s="95">
        <v>11295600</v>
      </c>
      <c r="R402" s="95">
        <v>253090000</v>
      </c>
      <c r="S402" s="86">
        <f t="shared" si="29"/>
        <v>253.09</v>
      </c>
      <c r="T402" s="95">
        <v>11727</v>
      </c>
      <c r="U402" s="93" t="s">
        <v>775</v>
      </c>
      <c r="W402" s="93" t="s">
        <v>4725</v>
      </c>
    </row>
    <row r="403" spans="1:28" s="93" customFormat="1" ht="15" customHeight="1" x14ac:dyDescent="0.25">
      <c r="A403" t="s">
        <v>3854</v>
      </c>
      <c r="B403">
        <v>30702953</v>
      </c>
      <c r="C403" s="93" t="s">
        <v>540</v>
      </c>
      <c r="D403" s="93" t="s">
        <v>541</v>
      </c>
      <c r="E403" s="94" t="s">
        <v>3855</v>
      </c>
      <c r="F403" s="93" t="s">
        <v>549</v>
      </c>
      <c r="G403" s="93" t="s">
        <v>1138</v>
      </c>
      <c r="H403" s="93">
        <v>12380248</v>
      </c>
      <c r="I403" s="93" t="s">
        <v>5359</v>
      </c>
      <c r="J403" s="93" t="s">
        <v>5360</v>
      </c>
      <c r="K403" s="93" t="s">
        <v>549</v>
      </c>
      <c r="L403" s="93" t="s">
        <v>5359</v>
      </c>
      <c r="M403" s="93" t="s">
        <v>5361</v>
      </c>
      <c r="N403" s="93" t="s">
        <v>5362</v>
      </c>
      <c r="O403" s="87">
        <f t="shared" si="28"/>
        <v>83200</v>
      </c>
      <c r="P403" s="93" t="s">
        <v>555</v>
      </c>
      <c r="Q403" s="95">
        <v>832000000</v>
      </c>
      <c r="R403" s="95">
        <v>18737470000</v>
      </c>
      <c r="S403" s="169">
        <f t="shared" si="29"/>
        <v>18737.47</v>
      </c>
      <c r="T403" s="95">
        <v>19242</v>
      </c>
      <c r="U403" s="93" t="s">
        <v>1188</v>
      </c>
      <c r="V403" s="93" t="s">
        <v>7972</v>
      </c>
    </row>
    <row r="404" spans="1:28" s="93" customFormat="1" ht="15" customHeight="1" x14ac:dyDescent="0.25">
      <c r="A404" t="s">
        <v>5363</v>
      </c>
      <c r="B404">
        <v>27711528</v>
      </c>
      <c r="C404" s="93" t="s">
        <v>540</v>
      </c>
      <c r="D404" s="93" t="s">
        <v>541</v>
      </c>
      <c r="E404" s="94" t="s">
        <v>5364</v>
      </c>
      <c r="F404" s="93" t="s">
        <v>549</v>
      </c>
      <c r="G404" s="93" t="s">
        <v>1138</v>
      </c>
      <c r="H404" s="93">
        <v>12380248</v>
      </c>
      <c r="I404" s="93" t="s">
        <v>5365</v>
      </c>
      <c r="J404" s="93" t="s">
        <v>5366</v>
      </c>
      <c r="K404" s="93" t="s">
        <v>549</v>
      </c>
      <c r="L404" s="93" t="s">
        <v>5365</v>
      </c>
      <c r="M404" s="93" t="s">
        <v>5367</v>
      </c>
      <c r="N404" s="93" t="s">
        <v>5368</v>
      </c>
      <c r="O404" s="87">
        <f t="shared" si="28"/>
        <v>30000</v>
      </c>
      <c r="P404" s="93" t="s">
        <v>555</v>
      </c>
      <c r="Q404" s="95">
        <v>300000000</v>
      </c>
      <c r="R404" s="95">
        <v>6727820000</v>
      </c>
      <c r="S404" s="177">
        <f t="shared" si="29"/>
        <v>6727.82</v>
      </c>
      <c r="T404" s="95">
        <v>18419</v>
      </c>
      <c r="U404" s="93" t="s">
        <v>5369</v>
      </c>
      <c r="V404" s="93" t="s">
        <v>7973</v>
      </c>
    </row>
    <row r="405" spans="1:28" s="93" customFormat="1" ht="15" customHeight="1" x14ac:dyDescent="0.25">
      <c r="A405" t="s">
        <v>5370</v>
      </c>
      <c r="B405">
        <v>10053924</v>
      </c>
      <c r="C405" s="93" t="s">
        <v>540</v>
      </c>
      <c r="D405" s="93" t="s">
        <v>541</v>
      </c>
      <c r="E405" s="94" t="s">
        <v>5371</v>
      </c>
      <c r="F405" s="93" t="s">
        <v>549</v>
      </c>
      <c r="G405" s="93" t="s">
        <v>1138</v>
      </c>
      <c r="H405" s="93">
        <v>12380248</v>
      </c>
      <c r="I405" s="93" t="s">
        <v>5372</v>
      </c>
      <c r="J405" s="93" t="s">
        <v>5373</v>
      </c>
      <c r="K405" s="93" t="s">
        <v>549</v>
      </c>
      <c r="L405" s="93" t="s">
        <v>5372</v>
      </c>
      <c r="M405" s="93" t="s">
        <v>5374</v>
      </c>
      <c r="N405" s="93" t="s">
        <v>5375</v>
      </c>
      <c r="O405" s="87">
        <f t="shared" si="28"/>
        <v>2095.8000000000002</v>
      </c>
      <c r="P405" s="93" t="s">
        <v>555</v>
      </c>
      <c r="Q405" s="95">
        <v>20958000</v>
      </c>
      <c r="R405" s="95">
        <v>477240000</v>
      </c>
      <c r="S405" s="86">
        <f t="shared" si="29"/>
        <v>477.24</v>
      </c>
      <c r="T405" s="95">
        <v>19263</v>
      </c>
      <c r="U405" s="93" t="s">
        <v>5376</v>
      </c>
      <c r="Y405" s="93" t="s">
        <v>5375</v>
      </c>
    </row>
    <row r="406" spans="1:28" s="93" customFormat="1" ht="15" customHeight="1" x14ac:dyDescent="0.25">
      <c r="A406" t="s">
        <v>5370</v>
      </c>
      <c r="B406">
        <v>10053924</v>
      </c>
      <c r="C406" s="93" t="s">
        <v>540</v>
      </c>
      <c r="D406" s="93" t="s">
        <v>541</v>
      </c>
      <c r="E406" s="94" t="s">
        <v>5371</v>
      </c>
      <c r="F406" s="93" t="s">
        <v>549</v>
      </c>
      <c r="G406" s="93" t="s">
        <v>1138</v>
      </c>
      <c r="H406" s="93">
        <v>12380248</v>
      </c>
      <c r="I406" s="93" t="s">
        <v>5377</v>
      </c>
      <c r="J406" s="93" t="s">
        <v>5378</v>
      </c>
      <c r="K406" s="93" t="s">
        <v>549</v>
      </c>
      <c r="L406" s="93" t="s">
        <v>5377</v>
      </c>
      <c r="M406" s="93" t="s">
        <v>5379</v>
      </c>
      <c r="N406" s="93" t="s">
        <v>5380</v>
      </c>
      <c r="O406" s="87">
        <f t="shared" si="28"/>
        <v>14894.25</v>
      </c>
      <c r="P406" s="93" t="s">
        <v>555</v>
      </c>
      <c r="Q406" s="95">
        <v>148942500</v>
      </c>
      <c r="R406" s="95">
        <v>3390920000</v>
      </c>
      <c r="S406" s="169">
        <f t="shared" si="29"/>
        <v>3390.92</v>
      </c>
      <c r="T406" s="95">
        <v>19261</v>
      </c>
      <c r="U406" s="93" t="s">
        <v>5381</v>
      </c>
      <c r="V406" s="93" t="s">
        <v>7974</v>
      </c>
    </row>
    <row r="407" spans="1:28" s="93" customFormat="1" x14ac:dyDescent="0.25">
      <c r="A407" s="89" t="s">
        <v>2366</v>
      </c>
      <c r="E407" s="94"/>
      <c r="O407" s="87">
        <f t="shared" si="28"/>
        <v>0</v>
      </c>
      <c r="S407" s="86">
        <f t="shared" si="29"/>
        <v>0</v>
      </c>
    </row>
    <row r="408" spans="1:28" ht="30" customHeight="1" x14ac:dyDescent="0.25">
      <c r="A408" s="30" t="s">
        <v>1136</v>
      </c>
      <c r="B408">
        <v>15715275</v>
      </c>
      <c r="C408" t="s">
        <v>540</v>
      </c>
      <c r="D408" t="s">
        <v>541</v>
      </c>
      <c r="E408" s="30" t="s">
        <v>1137</v>
      </c>
      <c r="F408" t="s">
        <v>549</v>
      </c>
      <c r="G408" t="s">
        <v>1138</v>
      </c>
      <c r="H408">
        <v>12380248</v>
      </c>
      <c r="I408" t="s">
        <v>1139</v>
      </c>
      <c r="J408" t="s">
        <v>1140</v>
      </c>
      <c r="K408" t="s">
        <v>549</v>
      </c>
      <c r="L408" t="s">
        <v>1139</v>
      </c>
      <c r="M408" t="s">
        <v>1141</v>
      </c>
      <c r="N408" t="s">
        <v>1142</v>
      </c>
      <c r="O408" s="87">
        <f t="shared" si="28"/>
        <v>14700</v>
      </c>
      <c r="P408" t="s">
        <v>555</v>
      </c>
      <c r="Q408" s="86">
        <v>147000000</v>
      </c>
      <c r="R408" s="86">
        <v>3327670000</v>
      </c>
      <c r="S408" s="180">
        <f t="shared" si="29"/>
        <v>3327.67</v>
      </c>
      <c r="T408" s="86">
        <f t="shared" ref="T408:T414" si="30">R408/1000000</f>
        <v>3327.67</v>
      </c>
      <c r="U408" t="s">
        <v>1143</v>
      </c>
      <c r="V408" t="s">
        <v>7975</v>
      </c>
    </row>
    <row r="409" spans="1:28" ht="30" customHeight="1" x14ac:dyDescent="0.25">
      <c r="A409" s="30" t="s">
        <v>1144</v>
      </c>
      <c r="B409">
        <v>15989394</v>
      </c>
      <c r="C409" t="s">
        <v>540</v>
      </c>
      <c r="D409" t="s">
        <v>541</v>
      </c>
      <c r="E409" s="30" t="s">
        <v>1145</v>
      </c>
      <c r="F409" t="s">
        <v>549</v>
      </c>
      <c r="G409" t="s">
        <v>1138</v>
      </c>
      <c r="H409">
        <v>12380248</v>
      </c>
      <c r="I409" t="s">
        <v>1146</v>
      </c>
      <c r="J409" t="s">
        <v>1147</v>
      </c>
      <c r="K409" t="s">
        <v>549</v>
      </c>
      <c r="L409" t="s">
        <v>1146</v>
      </c>
      <c r="M409" t="s">
        <v>1148</v>
      </c>
      <c r="N409" t="s">
        <v>1149</v>
      </c>
      <c r="O409" s="87">
        <f t="shared" si="28"/>
        <v>35900</v>
      </c>
      <c r="P409" t="s">
        <v>555</v>
      </c>
      <c r="Q409" s="86">
        <v>359000000</v>
      </c>
      <c r="R409" s="86">
        <v>8084680000</v>
      </c>
      <c r="S409" s="177">
        <f t="shared" si="29"/>
        <v>8084.68</v>
      </c>
      <c r="T409" s="86">
        <f t="shared" si="30"/>
        <v>8084.68</v>
      </c>
      <c r="U409" t="s">
        <v>1150</v>
      </c>
      <c r="V409" t="s">
        <v>7976</v>
      </c>
    </row>
    <row r="410" spans="1:28" ht="30" customHeight="1" x14ac:dyDescent="0.25">
      <c r="A410" s="30" t="s">
        <v>1151</v>
      </c>
      <c r="B410">
        <v>9225910</v>
      </c>
      <c r="C410" t="s">
        <v>540</v>
      </c>
      <c r="D410" t="s">
        <v>541</v>
      </c>
      <c r="E410" s="30" t="s">
        <v>1152</v>
      </c>
      <c r="F410" t="s">
        <v>549</v>
      </c>
      <c r="G410" t="s">
        <v>1138</v>
      </c>
      <c r="H410">
        <v>12380248</v>
      </c>
      <c r="I410" t="s">
        <v>1153</v>
      </c>
      <c r="J410" t="s">
        <v>1154</v>
      </c>
      <c r="K410" t="s">
        <v>549</v>
      </c>
      <c r="L410" t="s">
        <v>1153</v>
      </c>
      <c r="M410" t="s">
        <v>1155</v>
      </c>
      <c r="N410" t="s">
        <v>1156</v>
      </c>
      <c r="O410" s="87">
        <f t="shared" si="28"/>
        <v>16560</v>
      </c>
      <c r="P410" t="s">
        <v>555</v>
      </c>
      <c r="Q410" s="86">
        <v>165600000</v>
      </c>
      <c r="R410" s="86">
        <v>3762010000</v>
      </c>
      <c r="S410" s="170">
        <f t="shared" si="29"/>
        <v>3762.01</v>
      </c>
      <c r="T410" s="170">
        <f t="shared" si="30"/>
        <v>3762.01</v>
      </c>
      <c r="U410" s="165" t="s">
        <v>1157</v>
      </c>
      <c r="V410" s="165" t="s">
        <v>7977</v>
      </c>
      <c r="W410" s="165"/>
    </row>
    <row r="411" spans="1:28" ht="15" customHeight="1" x14ac:dyDescent="0.25">
      <c r="A411" s="30" t="s">
        <v>1158</v>
      </c>
      <c r="B411">
        <v>28585010</v>
      </c>
      <c r="C411" t="s">
        <v>540</v>
      </c>
      <c r="D411" t="s">
        <v>1159</v>
      </c>
      <c r="E411" s="30" t="s">
        <v>1160</v>
      </c>
      <c r="F411" t="s">
        <v>549</v>
      </c>
      <c r="G411" t="s">
        <v>1138</v>
      </c>
      <c r="H411">
        <v>12380248</v>
      </c>
      <c r="I411" t="s">
        <v>1161</v>
      </c>
      <c r="J411" t="s">
        <v>1162</v>
      </c>
      <c r="K411" t="s">
        <v>549</v>
      </c>
      <c r="L411" t="s">
        <v>1161</v>
      </c>
      <c r="M411" t="s">
        <v>1163</v>
      </c>
      <c r="N411" t="s">
        <v>1164</v>
      </c>
      <c r="O411" s="87">
        <f t="shared" si="28"/>
        <v>25200</v>
      </c>
      <c r="P411" t="s">
        <v>555</v>
      </c>
      <c r="Q411" s="86">
        <v>252000000</v>
      </c>
      <c r="R411" s="86">
        <v>5704070000</v>
      </c>
      <c r="S411" s="180">
        <f t="shared" si="29"/>
        <v>5704.07</v>
      </c>
      <c r="T411" s="86">
        <f t="shared" si="30"/>
        <v>5704.07</v>
      </c>
      <c r="U411" t="s">
        <v>1165</v>
      </c>
      <c r="V411" t="s">
        <v>7926</v>
      </c>
    </row>
    <row r="412" spans="1:28" ht="15" customHeight="1" x14ac:dyDescent="0.25">
      <c r="A412" s="30" t="s">
        <v>1166</v>
      </c>
      <c r="B412">
        <v>32599316</v>
      </c>
      <c r="C412" t="s">
        <v>540</v>
      </c>
      <c r="D412" t="s">
        <v>541</v>
      </c>
      <c r="E412" s="30" t="s">
        <v>1167</v>
      </c>
      <c r="F412" t="s">
        <v>549</v>
      </c>
      <c r="G412" t="s">
        <v>1138</v>
      </c>
      <c r="H412">
        <v>12380248</v>
      </c>
      <c r="I412" t="s">
        <v>1168</v>
      </c>
      <c r="J412" t="s">
        <v>1169</v>
      </c>
      <c r="K412" t="s">
        <v>549</v>
      </c>
      <c r="L412" t="s">
        <v>1168</v>
      </c>
      <c r="M412" t="s">
        <v>1170</v>
      </c>
      <c r="N412" t="s">
        <v>1171</v>
      </c>
      <c r="O412" s="87">
        <f t="shared" si="28"/>
        <v>19480.560000000001</v>
      </c>
      <c r="P412" t="s">
        <v>555</v>
      </c>
      <c r="Q412" s="86">
        <v>194805600</v>
      </c>
      <c r="R412" s="86">
        <v>4390280000</v>
      </c>
      <c r="S412" s="170">
        <f t="shared" si="29"/>
        <v>4390.28</v>
      </c>
      <c r="T412" s="170">
        <f t="shared" si="30"/>
        <v>4390.28</v>
      </c>
      <c r="U412" s="165" t="s">
        <v>1002</v>
      </c>
      <c r="V412" s="165" t="s">
        <v>7904</v>
      </c>
    </row>
    <row r="413" spans="1:28" ht="15" customHeight="1" x14ac:dyDescent="0.25">
      <c r="A413" s="30" t="s">
        <v>1166</v>
      </c>
      <c r="B413">
        <v>32599316</v>
      </c>
      <c r="C413" t="s">
        <v>540</v>
      </c>
      <c r="D413" t="s">
        <v>541</v>
      </c>
      <c r="E413" s="30" t="s">
        <v>1167</v>
      </c>
      <c r="F413" t="s">
        <v>549</v>
      </c>
      <c r="G413" t="s">
        <v>1138</v>
      </c>
      <c r="H413">
        <v>12380248</v>
      </c>
      <c r="I413" t="s">
        <v>1172</v>
      </c>
      <c r="J413" t="s">
        <v>1173</v>
      </c>
      <c r="K413" t="s">
        <v>549</v>
      </c>
      <c r="L413" t="s">
        <v>1172</v>
      </c>
      <c r="M413" t="s">
        <v>1174</v>
      </c>
      <c r="N413" t="s">
        <v>1175</v>
      </c>
      <c r="O413" s="87">
        <f t="shared" si="28"/>
        <v>32950.800000000003</v>
      </c>
      <c r="P413" t="s">
        <v>555</v>
      </c>
      <c r="Q413" s="86">
        <v>329508000</v>
      </c>
      <c r="R413" s="86">
        <v>7418840000</v>
      </c>
      <c r="S413" s="170">
        <f t="shared" si="29"/>
        <v>7418.84</v>
      </c>
      <c r="T413" s="170">
        <f t="shared" si="30"/>
        <v>7418.84</v>
      </c>
      <c r="U413" s="165" t="s">
        <v>1176</v>
      </c>
      <c r="V413" s="165" t="s">
        <v>7978</v>
      </c>
    </row>
    <row r="414" spans="1:28" ht="15" customHeight="1" x14ac:dyDescent="0.25">
      <c r="A414" s="30" t="s">
        <v>1166</v>
      </c>
      <c r="B414">
        <v>32599316</v>
      </c>
      <c r="C414" t="s">
        <v>540</v>
      </c>
      <c r="D414" t="s">
        <v>541</v>
      </c>
      <c r="E414" s="30" t="s">
        <v>1167</v>
      </c>
      <c r="F414" t="s">
        <v>549</v>
      </c>
      <c r="G414" t="s">
        <v>1138</v>
      </c>
      <c r="H414">
        <v>12380248</v>
      </c>
      <c r="I414" t="s">
        <v>1177</v>
      </c>
      <c r="J414" t="s">
        <v>1178</v>
      </c>
      <c r="K414" t="s">
        <v>549</v>
      </c>
      <c r="L414" t="s">
        <v>1177</v>
      </c>
      <c r="M414" t="s">
        <v>1179</v>
      </c>
      <c r="N414" t="s">
        <v>1180</v>
      </c>
      <c r="O414" s="87">
        <f t="shared" si="28"/>
        <v>51357.84</v>
      </c>
      <c r="P414" t="s">
        <v>555</v>
      </c>
      <c r="Q414" s="86">
        <v>513578400</v>
      </c>
      <c r="R414" s="86">
        <v>11563180000</v>
      </c>
      <c r="S414" s="170">
        <f t="shared" si="29"/>
        <v>11563.18</v>
      </c>
      <c r="T414" s="170">
        <f t="shared" si="30"/>
        <v>11563.18</v>
      </c>
      <c r="U414" s="165" t="s">
        <v>1002</v>
      </c>
      <c r="V414" s="165" t="s">
        <v>7904</v>
      </c>
    </row>
    <row r="415" spans="1:28" s="93" customFormat="1" x14ac:dyDescent="0.25">
      <c r="A415" s="89" t="s">
        <v>2384</v>
      </c>
      <c r="B415"/>
      <c r="E415" s="94"/>
      <c r="O415" s="87">
        <f t="shared" si="28"/>
        <v>0</v>
      </c>
      <c r="S415" s="86">
        <f t="shared" si="29"/>
        <v>0</v>
      </c>
      <c r="T415" s="95"/>
    </row>
    <row r="416" spans="1:28" s="93" customFormat="1" ht="15" customHeight="1" x14ac:dyDescent="0.25">
      <c r="A416" t="s">
        <v>2703</v>
      </c>
      <c r="B416">
        <v>4096491</v>
      </c>
      <c r="C416" s="93" t="s">
        <v>540</v>
      </c>
      <c r="D416" s="93" t="s">
        <v>541</v>
      </c>
      <c r="E416" s="94" t="s">
        <v>2704</v>
      </c>
      <c r="F416" s="93" t="s">
        <v>549</v>
      </c>
      <c r="G416" s="93" t="s">
        <v>1138</v>
      </c>
      <c r="H416" s="93">
        <v>12380248</v>
      </c>
      <c r="I416" s="93" t="s">
        <v>2705</v>
      </c>
      <c r="J416" s="93" t="s">
        <v>2706</v>
      </c>
      <c r="K416" s="93" t="s">
        <v>549</v>
      </c>
      <c r="L416" s="93" t="s">
        <v>2705</v>
      </c>
      <c r="M416" s="93" t="s">
        <v>2707</v>
      </c>
      <c r="N416" s="93" t="s">
        <v>2708</v>
      </c>
      <c r="O416" s="87">
        <f t="shared" si="28"/>
        <v>540</v>
      </c>
      <c r="P416" s="93" t="s">
        <v>555</v>
      </c>
      <c r="Q416" s="95">
        <v>5400000</v>
      </c>
      <c r="R416" s="95">
        <v>122100000</v>
      </c>
      <c r="S416" s="86">
        <f t="shared" si="29"/>
        <v>122.1</v>
      </c>
      <c r="T416" s="95">
        <v>17485</v>
      </c>
      <c r="U416" s="93" t="s">
        <v>2709</v>
      </c>
      <c r="AB416" s="93" t="s">
        <v>7979</v>
      </c>
    </row>
    <row r="417" spans="1:29" s="93" customFormat="1" ht="15" customHeight="1" x14ac:dyDescent="0.25">
      <c r="A417" t="s">
        <v>2710</v>
      </c>
      <c r="B417">
        <v>17978162</v>
      </c>
      <c r="C417" s="93" t="s">
        <v>540</v>
      </c>
      <c r="D417" s="93" t="s">
        <v>541</v>
      </c>
      <c r="E417" s="94" t="s">
        <v>2711</v>
      </c>
      <c r="F417" s="93" t="s">
        <v>549</v>
      </c>
      <c r="G417" s="93" t="s">
        <v>1138</v>
      </c>
      <c r="H417" s="93">
        <v>12380248</v>
      </c>
      <c r="I417" s="93" t="s">
        <v>2712</v>
      </c>
      <c r="J417" s="93" t="s">
        <v>2713</v>
      </c>
      <c r="K417" s="93" t="s">
        <v>549</v>
      </c>
      <c r="L417" s="93" t="s">
        <v>2712</v>
      </c>
      <c r="M417" s="93" t="s">
        <v>2714</v>
      </c>
      <c r="N417" s="93" t="s">
        <v>2715</v>
      </c>
      <c r="O417" s="87">
        <f t="shared" si="28"/>
        <v>15300</v>
      </c>
      <c r="P417" s="93" t="s">
        <v>555</v>
      </c>
      <c r="Q417" s="95">
        <v>153000000</v>
      </c>
      <c r="R417" s="95">
        <v>3468290000</v>
      </c>
      <c r="S417" s="180">
        <f t="shared" si="29"/>
        <v>3468.29</v>
      </c>
      <c r="T417" s="95">
        <v>17569</v>
      </c>
      <c r="U417" s="93" t="s">
        <v>2716</v>
      </c>
      <c r="V417" s="93" t="s">
        <v>7922</v>
      </c>
    </row>
    <row r="418" spans="1:29" s="93" customFormat="1" ht="15" customHeight="1" x14ac:dyDescent="0.25">
      <c r="A418" t="s">
        <v>2717</v>
      </c>
      <c r="B418">
        <v>30409687</v>
      </c>
      <c r="C418" s="93" t="s">
        <v>540</v>
      </c>
      <c r="D418" s="93" t="s">
        <v>541</v>
      </c>
      <c r="E418" s="94" t="s">
        <v>2718</v>
      </c>
      <c r="F418" s="93" t="s">
        <v>549</v>
      </c>
      <c r="G418" s="93" t="s">
        <v>1138</v>
      </c>
      <c r="H418" s="93">
        <v>12380248</v>
      </c>
      <c r="I418" s="93" t="s">
        <v>2719</v>
      </c>
      <c r="J418" s="93" t="s">
        <v>2720</v>
      </c>
      <c r="K418" s="93" t="s">
        <v>549</v>
      </c>
      <c r="L418" s="93" t="s">
        <v>2719</v>
      </c>
      <c r="M418" s="93" t="s">
        <v>2721</v>
      </c>
      <c r="N418" s="93" t="s">
        <v>2722</v>
      </c>
      <c r="O418" s="87">
        <f t="shared" si="28"/>
        <v>92.5</v>
      </c>
      <c r="P418" s="93" t="s">
        <v>555</v>
      </c>
      <c r="Q418" s="95">
        <v>925000</v>
      </c>
      <c r="R418" s="95">
        <v>20970000</v>
      </c>
      <c r="S418" s="86">
        <f t="shared" si="29"/>
        <v>20.97</v>
      </c>
      <c r="T418" s="95">
        <v>11815</v>
      </c>
      <c r="U418" s="93" t="s">
        <v>2723</v>
      </c>
      <c r="W418" s="93" t="s">
        <v>7969</v>
      </c>
    </row>
    <row r="419" spans="1:29" s="93" customFormat="1" ht="15" customHeight="1" x14ac:dyDescent="0.25">
      <c r="A419" t="s">
        <v>2717</v>
      </c>
      <c r="B419">
        <v>30409687</v>
      </c>
      <c r="C419" s="93" t="s">
        <v>540</v>
      </c>
      <c r="D419" s="93" t="s">
        <v>541</v>
      </c>
      <c r="E419" s="94" t="s">
        <v>2718</v>
      </c>
      <c r="F419" s="93" t="s">
        <v>549</v>
      </c>
      <c r="G419" s="93" t="s">
        <v>1138</v>
      </c>
      <c r="H419" s="93">
        <v>12380248</v>
      </c>
      <c r="I419" s="93" t="s">
        <v>2724</v>
      </c>
      <c r="J419" s="93" t="s">
        <v>2725</v>
      </c>
      <c r="K419" s="93" t="s">
        <v>549</v>
      </c>
      <c r="L419" s="93" t="s">
        <v>2724</v>
      </c>
      <c r="M419" s="93" t="s">
        <v>2726</v>
      </c>
      <c r="N419" s="93" t="s">
        <v>2727</v>
      </c>
      <c r="O419" s="87">
        <f t="shared" si="28"/>
        <v>390</v>
      </c>
      <c r="P419" s="93" t="s">
        <v>555</v>
      </c>
      <c r="Q419" s="95">
        <v>3900000</v>
      </c>
      <c r="R419" s="95">
        <v>88420000</v>
      </c>
      <c r="S419" s="86">
        <f t="shared" si="29"/>
        <v>88.42</v>
      </c>
      <c r="T419" s="95">
        <v>11815</v>
      </c>
      <c r="U419" s="93" t="s">
        <v>2723</v>
      </c>
      <c r="W419" s="93" t="s">
        <v>7969</v>
      </c>
    </row>
    <row r="420" spans="1:29" s="93" customFormat="1" ht="15" customHeight="1" x14ac:dyDescent="0.25">
      <c r="A420" t="s">
        <v>2717</v>
      </c>
      <c r="B420" s="93">
        <v>30409687</v>
      </c>
      <c r="C420" s="93" t="s">
        <v>540</v>
      </c>
      <c r="D420" s="93" t="s">
        <v>541</v>
      </c>
      <c r="E420" s="94" t="s">
        <v>2718</v>
      </c>
      <c r="F420" s="93" t="s">
        <v>549</v>
      </c>
      <c r="G420" s="93" t="s">
        <v>1138</v>
      </c>
      <c r="H420" s="93">
        <v>12380248</v>
      </c>
      <c r="I420" s="93" t="s">
        <v>2728</v>
      </c>
      <c r="J420" s="93" t="s">
        <v>2729</v>
      </c>
      <c r="K420" s="93" t="s">
        <v>549</v>
      </c>
      <c r="L420" s="93" t="s">
        <v>2728</v>
      </c>
      <c r="M420" s="93" t="s">
        <v>2730</v>
      </c>
      <c r="N420" s="93" t="s">
        <v>2731</v>
      </c>
      <c r="O420" s="87">
        <f t="shared" si="28"/>
        <v>390</v>
      </c>
      <c r="P420" s="93" t="s">
        <v>555</v>
      </c>
      <c r="Q420" s="95">
        <v>3900000</v>
      </c>
      <c r="R420" s="95">
        <v>88420000</v>
      </c>
      <c r="S420" s="86">
        <f t="shared" si="29"/>
        <v>88.42</v>
      </c>
      <c r="T420" s="95">
        <v>11815</v>
      </c>
      <c r="U420" s="93" t="s">
        <v>2723</v>
      </c>
      <c r="W420" s="93" t="s">
        <v>7969</v>
      </c>
    </row>
    <row r="421" spans="1:29" s="93" customFormat="1" ht="15" customHeight="1" x14ac:dyDescent="0.25">
      <c r="A421" t="s">
        <v>2717</v>
      </c>
      <c r="B421" s="93">
        <v>30409687</v>
      </c>
      <c r="C421" s="93" t="s">
        <v>540</v>
      </c>
      <c r="D421" s="93" t="s">
        <v>541</v>
      </c>
      <c r="E421" s="94" t="s">
        <v>2718</v>
      </c>
      <c r="F421" s="93" t="s">
        <v>549</v>
      </c>
      <c r="G421" s="93" t="s">
        <v>1138</v>
      </c>
      <c r="H421" s="93">
        <v>12380248</v>
      </c>
      <c r="I421" s="93" t="s">
        <v>2732</v>
      </c>
      <c r="J421" s="93" t="s">
        <v>2733</v>
      </c>
      <c r="K421" s="93" t="s">
        <v>549</v>
      </c>
      <c r="L421" s="93" t="s">
        <v>2732</v>
      </c>
      <c r="M421" s="93" t="s">
        <v>2734</v>
      </c>
      <c r="N421" s="93" t="s">
        <v>2735</v>
      </c>
      <c r="O421" s="87">
        <f t="shared" si="28"/>
        <v>550</v>
      </c>
      <c r="P421" s="93" t="s">
        <v>555</v>
      </c>
      <c r="Q421" s="95">
        <v>5500000</v>
      </c>
      <c r="R421" s="95">
        <v>124700000</v>
      </c>
      <c r="S421" s="86">
        <f t="shared" si="29"/>
        <v>124.7</v>
      </c>
      <c r="T421" s="95">
        <v>11815</v>
      </c>
      <c r="U421" s="93" t="s">
        <v>2723</v>
      </c>
      <c r="W421" s="93" t="s">
        <v>7969</v>
      </c>
    </row>
    <row r="422" spans="1:29" s="93" customFormat="1" ht="15" customHeight="1" x14ac:dyDescent="0.25">
      <c r="A422" t="s">
        <v>2717</v>
      </c>
      <c r="B422" s="93">
        <v>30409687</v>
      </c>
      <c r="C422" s="93" t="s">
        <v>540</v>
      </c>
      <c r="D422" s="93" t="s">
        <v>541</v>
      </c>
      <c r="E422" s="94" t="s">
        <v>2718</v>
      </c>
      <c r="F422" s="93" t="s">
        <v>549</v>
      </c>
      <c r="G422" s="93" t="s">
        <v>1138</v>
      </c>
      <c r="H422" s="93">
        <v>12380248</v>
      </c>
      <c r="I422" s="93" t="s">
        <v>2736</v>
      </c>
      <c r="J422" s="93" t="s">
        <v>2737</v>
      </c>
      <c r="K422" s="93" t="s">
        <v>549</v>
      </c>
      <c r="L422" s="93" t="s">
        <v>2736</v>
      </c>
      <c r="M422" s="93" t="s">
        <v>2738</v>
      </c>
      <c r="N422" s="93" t="s">
        <v>2739</v>
      </c>
      <c r="O422" s="87">
        <f t="shared" si="28"/>
        <v>1050</v>
      </c>
      <c r="P422" s="93" t="s">
        <v>555</v>
      </c>
      <c r="Q422" s="95">
        <v>10500000</v>
      </c>
      <c r="R422" s="95">
        <v>238070000</v>
      </c>
      <c r="S422" s="86">
        <f t="shared" si="29"/>
        <v>238.07</v>
      </c>
      <c r="T422" s="95">
        <v>11815</v>
      </c>
      <c r="U422" s="93" t="s">
        <v>2723</v>
      </c>
      <c r="W422" s="93" t="s">
        <v>7969</v>
      </c>
    </row>
    <row r="423" spans="1:29" s="93" customFormat="1" ht="15" customHeight="1" x14ac:dyDescent="0.25">
      <c r="A423" t="s">
        <v>2717</v>
      </c>
      <c r="B423" s="93">
        <v>30409687</v>
      </c>
      <c r="C423" s="93" t="s">
        <v>540</v>
      </c>
      <c r="D423" s="93" t="s">
        <v>541</v>
      </c>
      <c r="E423" s="94" t="s">
        <v>2718</v>
      </c>
      <c r="F423" s="93" t="s">
        <v>549</v>
      </c>
      <c r="G423" s="93" t="s">
        <v>1138</v>
      </c>
      <c r="H423" s="93">
        <v>12380248</v>
      </c>
      <c r="I423" s="93" t="s">
        <v>2740</v>
      </c>
      <c r="J423" s="93" t="s">
        <v>2741</v>
      </c>
      <c r="K423" s="93" t="s">
        <v>549</v>
      </c>
      <c r="L423" s="93" t="s">
        <v>2740</v>
      </c>
      <c r="M423" s="93" t="s">
        <v>2742</v>
      </c>
      <c r="N423" s="93" t="s">
        <v>2743</v>
      </c>
      <c r="O423" s="87">
        <f t="shared" si="28"/>
        <v>84600</v>
      </c>
      <c r="P423" s="93" t="s">
        <v>555</v>
      </c>
      <c r="Q423" s="95">
        <v>846000000</v>
      </c>
      <c r="R423" s="95">
        <v>19167590000</v>
      </c>
      <c r="S423" s="163">
        <f t="shared" si="29"/>
        <v>19167.59</v>
      </c>
      <c r="T423" s="95">
        <v>11963</v>
      </c>
      <c r="U423" s="93" t="s">
        <v>2744</v>
      </c>
      <c r="V423" s="93" t="s">
        <v>7980</v>
      </c>
    </row>
    <row r="424" spans="1:29" s="93" customFormat="1" ht="15" customHeight="1" x14ac:dyDescent="0.25">
      <c r="A424" t="s">
        <v>2717</v>
      </c>
      <c r="B424" s="93">
        <v>30409687</v>
      </c>
      <c r="C424" s="93" t="s">
        <v>540</v>
      </c>
      <c r="D424" s="93" t="s">
        <v>541</v>
      </c>
      <c r="E424" s="94" t="s">
        <v>2718</v>
      </c>
      <c r="F424" s="93" t="s">
        <v>549</v>
      </c>
      <c r="G424" s="93" t="s">
        <v>1138</v>
      </c>
      <c r="H424" s="93">
        <v>12380248</v>
      </c>
      <c r="I424" s="93" t="s">
        <v>2745</v>
      </c>
      <c r="J424" s="93" t="s">
        <v>2746</v>
      </c>
      <c r="K424" s="93" t="s">
        <v>549</v>
      </c>
      <c r="L424" s="93" t="s">
        <v>2745</v>
      </c>
      <c r="M424" s="93" t="s">
        <v>2747</v>
      </c>
      <c r="N424" s="93" t="s">
        <v>2748</v>
      </c>
      <c r="O424" s="87">
        <f t="shared" ref="O424:O454" si="31">Q424/10000</f>
        <v>28275</v>
      </c>
      <c r="P424" s="93" t="s">
        <v>555</v>
      </c>
      <c r="Q424" s="95">
        <v>282750000</v>
      </c>
      <c r="R424" s="95">
        <v>6393300000</v>
      </c>
      <c r="S424" s="163">
        <f t="shared" si="29"/>
        <v>6393.3</v>
      </c>
      <c r="T424" s="95">
        <v>11990</v>
      </c>
      <c r="U424" s="93" t="s">
        <v>2749</v>
      </c>
      <c r="V424" s="93" t="s">
        <v>7981</v>
      </c>
    </row>
    <row r="425" spans="1:29" s="93" customFormat="1" ht="15" customHeight="1" x14ac:dyDescent="0.25">
      <c r="A425" t="s">
        <v>955</v>
      </c>
      <c r="B425" s="93">
        <v>23466850</v>
      </c>
      <c r="C425" s="93" t="s">
        <v>540</v>
      </c>
      <c r="D425" s="93" t="s">
        <v>541</v>
      </c>
      <c r="E425" s="94" t="s">
        <v>956</v>
      </c>
      <c r="F425" s="93" t="s">
        <v>549</v>
      </c>
      <c r="G425" s="93" t="s">
        <v>1138</v>
      </c>
      <c r="H425" s="93">
        <v>12380248</v>
      </c>
      <c r="I425" s="93" t="s">
        <v>2750</v>
      </c>
      <c r="J425" s="93" t="s">
        <v>2751</v>
      </c>
      <c r="K425" s="93" t="s">
        <v>549</v>
      </c>
      <c r="L425" s="93" t="s">
        <v>2750</v>
      </c>
      <c r="M425" s="93" t="s">
        <v>2752</v>
      </c>
      <c r="N425" s="93" t="s">
        <v>2753</v>
      </c>
      <c r="O425" s="87">
        <f t="shared" si="31"/>
        <v>4356</v>
      </c>
      <c r="P425" s="93" t="s">
        <v>555</v>
      </c>
      <c r="Q425" s="95">
        <v>43560000</v>
      </c>
      <c r="R425" s="95">
        <v>987620000</v>
      </c>
      <c r="S425" s="86">
        <f t="shared" si="29"/>
        <v>987.62</v>
      </c>
      <c r="T425" s="95">
        <v>17481</v>
      </c>
      <c r="U425" s="93" t="s">
        <v>2754</v>
      </c>
      <c r="AC425" s="93" t="s">
        <v>7648</v>
      </c>
    </row>
    <row r="426" spans="1:29" s="93" customFormat="1" ht="15" customHeight="1" x14ac:dyDescent="0.25">
      <c r="A426" t="s">
        <v>955</v>
      </c>
      <c r="B426" s="93">
        <v>23466850</v>
      </c>
      <c r="C426" s="93" t="s">
        <v>540</v>
      </c>
      <c r="D426" s="93" t="s">
        <v>541</v>
      </c>
      <c r="E426" s="94" t="s">
        <v>956</v>
      </c>
      <c r="F426" s="93" t="s">
        <v>549</v>
      </c>
      <c r="G426" s="93" t="s">
        <v>1138</v>
      </c>
      <c r="H426" s="93">
        <v>12380248</v>
      </c>
      <c r="I426" s="93" t="s">
        <v>2755</v>
      </c>
      <c r="J426" s="93" t="s">
        <v>2756</v>
      </c>
      <c r="K426" s="93" t="s">
        <v>549</v>
      </c>
      <c r="L426" s="93" t="s">
        <v>2755</v>
      </c>
      <c r="M426" s="93" t="s">
        <v>2757</v>
      </c>
      <c r="N426" s="93" t="s">
        <v>2758</v>
      </c>
      <c r="O426" s="87">
        <f t="shared" si="31"/>
        <v>6345</v>
      </c>
      <c r="P426" s="93" t="s">
        <v>555</v>
      </c>
      <c r="Q426" s="95">
        <v>63450000</v>
      </c>
      <c r="R426" s="95">
        <v>1438580000</v>
      </c>
      <c r="S426" s="162">
        <f t="shared" si="29"/>
        <v>1438.58</v>
      </c>
      <c r="T426" s="95">
        <v>17478</v>
      </c>
      <c r="U426" s="93" t="s">
        <v>2759</v>
      </c>
      <c r="V426" s="93" t="s">
        <v>7982</v>
      </c>
    </row>
    <row r="427" spans="1:29" s="93" customFormat="1" ht="15" customHeight="1" x14ac:dyDescent="0.25">
      <c r="A427" t="s">
        <v>1166</v>
      </c>
      <c r="B427" s="93">
        <v>32599316</v>
      </c>
      <c r="C427" s="93" t="s">
        <v>540</v>
      </c>
      <c r="D427" s="93" t="s">
        <v>541</v>
      </c>
      <c r="E427" s="94" t="s">
        <v>1167</v>
      </c>
      <c r="F427" s="93" t="s">
        <v>549</v>
      </c>
      <c r="G427" s="93" t="s">
        <v>1138</v>
      </c>
      <c r="H427" s="93">
        <v>12380248</v>
      </c>
      <c r="I427" s="93" t="s">
        <v>2760</v>
      </c>
      <c r="J427" s="93" t="s">
        <v>2761</v>
      </c>
      <c r="K427" s="93" t="s">
        <v>549</v>
      </c>
      <c r="L427" s="93" t="s">
        <v>2760</v>
      </c>
      <c r="M427" s="93" t="s">
        <v>2762</v>
      </c>
      <c r="N427" s="93" t="s">
        <v>2763</v>
      </c>
      <c r="O427" s="87">
        <f t="shared" si="31"/>
        <v>32256</v>
      </c>
      <c r="P427" s="93" t="s">
        <v>555</v>
      </c>
      <c r="Q427" s="95">
        <v>322560000</v>
      </c>
      <c r="R427" s="95">
        <v>7307820000</v>
      </c>
      <c r="S427" s="170">
        <f t="shared" si="29"/>
        <v>7307.82</v>
      </c>
      <c r="T427" s="170">
        <v>17290</v>
      </c>
      <c r="U427" s="165" t="s">
        <v>1002</v>
      </c>
      <c r="V427" s="165" t="s">
        <v>7904</v>
      </c>
    </row>
    <row r="428" spans="1:29" s="93" customFormat="1" ht="15" customHeight="1" x14ac:dyDescent="0.25">
      <c r="A428" t="s">
        <v>1166</v>
      </c>
      <c r="B428" s="93">
        <v>32599316</v>
      </c>
      <c r="C428" s="93" t="s">
        <v>540</v>
      </c>
      <c r="D428" s="93" t="s">
        <v>541</v>
      </c>
      <c r="E428" s="94" t="s">
        <v>1167</v>
      </c>
      <c r="F428" s="93" t="s">
        <v>549</v>
      </c>
      <c r="G428" s="93" t="s">
        <v>1138</v>
      </c>
      <c r="H428" s="93">
        <v>12380248</v>
      </c>
      <c r="I428" s="93" t="s">
        <v>2764</v>
      </c>
      <c r="J428" s="93" t="s">
        <v>2765</v>
      </c>
      <c r="K428" s="93" t="s">
        <v>549</v>
      </c>
      <c r="L428" s="93" t="s">
        <v>2764</v>
      </c>
      <c r="M428" s="93" t="s">
        <v>2766</v>
      </c>
      <c r="N428" s="93" t="s">
        <v>1180</v>
      </c>
      <c r="O428" s="87">
        <f t="shared" si="31"/>
        <v>17709.599999999999</v>
      </c>
      <c r="P428" s="93" t="s">
        <v>555</v>
      </c>
      <c r="Q428" s="95">
        <v>177096000</v>
      </c>
      <c r="R428" s="95">
        <v>4012230000</v>
      </c>
      <c r="S428" s="170">
        <f t="shared" si="29"/>
        <v>4012.23</v>
      </c>
      <c r="T428" s="170">
        <v>17290</v>
      </c>
      <c r="U428" s="165" t="s">
        <v>1002</v>
      </c>
      <c r="V428" s="165" t="s">
        <v>7904</v>
      </c>
    </row>
    <row r="429" spans="1:29" s="93" customFormat="1" ht="15" customHeight="1" x14ac:dyDescent="0.25">
      <c r="A429" t="s">
        <v>1166</v>
      </c>
      <c r="B429" s="93">
        <v>32599316</v>
      </c>
      <c r="C429" s="93" t="s">
        <v>540</v>
      </c>
      <c r="D429" s="93" t="s">
        <v>541</v>
      </c>
      <c r="E429" s="94" t="s">
        <v>1167</v>
      </c>
      <c r="F429" s="93" t="s">
        <v>549</v>
      </c>
      <c r="G429" s="93" t="s">
        <v>1138</v>
      </c>
      <c r="H429" s="93">
        <v>12380248</v>
      </c>
      <c r="I429" s="93" t="s">
        <v>2767</v>
      </c>
      <c r="J429" s="93" t="s">
        <v>2768</v>
      </c>
      <c r="K429" s="93" t="s">
        <v>549</v>
      </c>
      <c r="L429" s="93" t="s">
        <v>2767</v>
      </c>
      <c r="M429" s="93" t="s">
        <v>2769</v>
      </c>
      <c r="N429" s="93" t="s">
        <v>2770</v>
      </c>
      <c r="O429" s="87">
        <f t="shared" si="31"/>
        <v>5940</v>
      </c>
      <c r="P429" s="93" t="s">
        <v>555</v>
      </c>
      <c r="Q429" s="95">
        <v>59400000</v>
      </c>
      <c r="R429" s="95">
        <v>1343100000</v>
      </c>
      <c r="S429" s="162">
        <f t="shared" si="29"/>
        <v>1343.1</v>
      </c>
      <c r="T429" s="95">
        <v>11990</v>
      </c>
      <c r="U429" s="93" t="s">
        <v>2749</v>
      </c>
      <c r="V429" s="93" t="s">
        <v>7981</v>
      </c>
    </row>
    <row r="430" spans="1:29" s="93" customFormat="1" ht="15" customHeight="1" x14ac:dyDescent="0.25">
      <c r="A430" t="s">
        <v>1166</v>
      </c>
      <c r="B430" s="93">
        <v>32599316</v>
      </c>
      <c r="C430" s="93" t="s">
        <v>540</v>
      </c>
      <c r="D430" s="93" t="s">
        <v>541</v>
      </c>
      <c r="E430" s="94" t="s">
        <v>1167</v>
      </c>
      <c r="F430" s="93" t="s">
        <v>549</v>
      </c>
      <c r="G430" s="93" t="s">
        <v>1138</v>
      </c>
      <c r="H430" s="93">
        <v>12380248</v>
      </c>
      <c r="I430" s="93" t="s">
        <v>2771</v>
      </c>
      <c r="J430" s="93" t="s">
        <v>2772</v>
      </c>
      <c r="K430" s="93" t="s">
        <v>549</v>
      </c>
      <c r="L430" s="93" t="s">
        <v>2771</v>
      </c>
      <c r="M430" s="93" t="s">
        <v>2773</v>
      </c>
      <c r="N430" s="93" t="s">
        <v>2774</v>
      </c>
      <c r="O430" s="87">
        <f t="shared" si="31"/>
        <v>2015</v>
      </c>
      <c r="P430" s="93" t="s">
        <v>555</v>
      </c>
      <c r="Q430" s="95">
        <v>20150000</v>
      </c>
      <c r="R430" s="95">
        <v>455610000</v>
      </c>
      <c r="S430" s="86">
        <f t="shared" si="29"/>
        <v>455.61</v>
      </c>
      <c r="T430" s="95">
        <v>11990</v>
      </c>
      <c r="U430" s="93" t="s">
        <v>2749</v>
      </c>
      <c r="AC430" s="93" t="s">
        <v>7981</v>
      </c>
    </row>
    <row r="431" spans="1:29" s="93" customFormat="1" ht="15" customHeight="1" x14ac:dyDescent="0.25">
      <c r="A431" t="s">
        <v>1166</v>
      </c>
      <c r="B431" s="93">
        <v>32599316</v>
      </c>
      <c r="C431" s="93" t="s">
        <v>540</v>
      </c>
      <c r="D431" s="93" t="s">
        <v>541</v>
      </c>
      <c r="E431" s="94" t="s">
        <v>1167</v>
      </c>
      <c r="F431" s="93" t="s">
        <v>549</v>
      </c>
      <c r="G431" s="93" t="s">
        <v>1138</v>
      </c>
      <c r="H431" s="93">
        <v>12380248</v>
      </c>
      <c r="I431" s="93" t="s">
        <v>2775</v>
      </c>
      <c r="J431" s="93" t="s">
        <v>2776</v>
      </c>
      <c r="K431" s="93" t="s">
        <v>549</v>
      </c>
      <c r="L431" s="93" t="s">
        <v>2775</v>
      </c>
      <c r="M431" s="93" t="s">
        <v>2777</v>
      </c>
      <c r="N431" s="93" t="s">
        <v>2778</v>
      </c>
      <c r="O431" s="87">
        <f t="shared" si="31"/>
        <v>8048.38</v>
      </c>
      <c r="P431" s="93" t="s">
        <v>555</v>
      </c>
      <c r="Q431" s="95">
        <v>80483800</v>
      </c>
      <c r="R431" s="95">
        <v>1823500000</v>
      </c>
      <c r="S431" s="163">
        <f t="shared" si="29"/>
        <v>1823.5</v>
      </c>
      <c r="T431" s="95">
        <v>12584</v>
      </c>
      <c r="U431" s="93" t="s">
        <v>2779</v>
      </c>
      <c r="V431" s="93" t="s">
        <v>7983</v>
      </c>
    </row>
    <row r="432" spans="1:29" s="93" customFormat="1" ht="15" customHeight="1" x14ac:dyDescent="0.25">
      <c r="A432" t="s">
        <v>2780</v>
      </c>
      <c r="B432" s="93">
        <v>32493390</v>
      </c>
      <c r="C432" s="93" t="s">
        <v>540</v>
      </c>
      <c r="D432" s="93" t="s">
        <v>331</v>
      </c>
      <c r="E432" s="94" t="s">
        <v>2781</v>
      </c>
      <c r="F432" s="93" t="s">
        <v>549</v>
      </c>
      <c r="G432" s="93" t="s">
        <v>1138</v>
      </c>
      <c r="H432" s="93">
        <v>12380248</v>
      </c>
      <c r="I432" s="93" t="s">
        <v>2782</v>
      </c>
      <c r="J432" s="93" t="s">
        <v>2783</v>
      </c>
      <c r="K432" s="93" t="s">
        <v>549</v>
      </c>
      <c r="L432" s="93" t="s">
        <v>2782</v>
      </c>
      <c r="M432" s="93" t="s">
        <v>2784</v>
      </c>
      <c r="N432" s="93" t="s">
        <v>2785</v>
      </c>
      <c r="O432" s="87">
        <f t="shared" si="31"/>
        <v>28000</v>
      </c>
      <c r="P432" s="93" t="s">
        <v>555</v>
      </c>
      <c r="Q432" s="95">
        <v>280000000</v>
      </c>
      <c r="R432" s="95">
        <v>6280000000</v>
      </c>
      <c r="S432" s="167">
        <f t="shared" si="29"/>
        <v>6280</v>
      </c>
      <c r="T432" s="95">
        <v>11329</v>
      </c>
      <c r="U432" s="93" t="s">
        <v>2786</v>
      </c>
      <c r="V432" s="93" t="s">
        <v>7984</v>
      </c>
    </row>
    <row r="433" spans="1:22" hidden="1" x14ac:dyDescent="0.25">
      <c r="A433" s="89" t="s">
        <v>1181</v>
      </c>
      <c r="O433" s="87">
        <f t="shared" si="31"/>
        <v>0</v>
      </c>
      <c r="S433" s="86"/>
    </row>
    <row r="434" spans="1:22" hidden="1" x14ac:dyDescent="0.25">
      <c r="A434" s="89" t="s">
        <v>2368</v>
      </c>
      <c r="O434" s="87">
        <f t="shared" si="31"/>
        <v>0</v>
      </c>
      <c r="S434" s="86"/>
    </row>
    <row r="435" spans="1:22" hidden="1" x14ac:dyDescent="0.25">
      <c r="A435" s="89" t="s">
        <v>2378</v>
      </c>
      <c r="O435" s="87">
        <f t="shared" si="31"/>
        <v>0</v>
      </c>
      <c r="S435" s="86"/>
    </row>
    <row r="436" spans="1:22" ht="15" customHeight="1" x14ac:dyDescent="0.25">
      <c r="A436" t="s">
        <v>5382</v>
      </c>
      <c r="B436">
        <v>14234060</v>
      </c>
      <c r="C436" t="s">
        <v>540</v>
      </c>
      <c r="D436" t="s">
        <v>541</v>
      </c>
      <c r="E436" s="30" t="s">
        <v>5383</v>
      </c>
      <c r="F436" t="s">
        <v>549</v>
      </c>
      <c r="G436" t="s">
        <v>223</v>
      </c>
      <c r="H436">
        <v>14314666</v>
      </c>
      <c r="I436" t="s">
        <v>5384</v>
      </c>
      <c r="J436" t="s">
        <v>5385</v>
      </c>
      <c r="K436" t="s">
        <v>549</v>
      </c>
      <c r="L436" t="s">
        <v>5384</v>
      </c>
      <c r="M436" t="s">
        <v>5386</v>
      </c>
      <c r="N436" t="s">
        <v>5387</v>
      </c>
      <c r="O436" s="87">
        <f t="shared" si="31"/>
        <v>34000</v>
      </c>
      <c r="P436" t="s">
        <v>555</v>
      </c>
      <c r="Q436" s="86">
        <v>340000000</v>
      </c>
      <c r="R436" s="86">
        <v>7619900000</v>
      </c>
      <c r="S436" s="177">
        <f t="shared" ref="S436:S454" si="32">R436/1000000</f>
        <v>7619.9</v>
      </c>
      <c r="T436" s="86">
        <v>18417</v>
      </c>
      <c r="U436" t="s">
        <v>5388</v>
      </c>
      <c r="V436" t="s">
        <v>7985</v>
      </c>
    </row>
    <row r="437" spans="1:22" ht="15" customHeight="1" x14ac:dyDescent="0.25">
      <c r="A437" t="s">
        <v>2371</v>
      </c>
      <c r="B437">
        <v>4021138</v>
      </c>
      <c r="C437" t="s">
        <v>540</v>
      </c>
      <c r="D437" t="s">
        <v>541</v>
      </c>
      <c r="E437" s="30" t="s">
        <v>2372</v>
      </c>
      <c r="F437" t="s">
        <v>549</v>
      </c>
      <c r="G437" t="s">
        <v>223</v>
      </c>
      <c r="H437">
        <v>14314666</v>
      </c>
      <c r="I437" t="s">
        <v>5389</v>
      </c>
      <c r="J437" t="s">
        <v>5390</v>
      </c>
      <c r="K437" t="s">
        <v>549</v>
      </c>
      <c r="L437" t="s">
        <v>5389</v>
      </c>
      <c r="M437" t="s">
        <v>5391</v>
      </c>
      <c r="N437" t="s">
        <v>5392</v>
      </c>
      <c r="O437" s="87">
        <f t="shared" si="31"/>
        <v>36400</v>
      </c>
      <c r="P437" t="s">
        <v>555</v>
      </c>
      <c r="Q437" s="86">
        <v>364000000</v>
      </c>
      <c r="R437" s="86">
        <v>8276300000</v>
      </c>
      <c r="S437" s="163">
        <f t="shared" si="32"/>
        <v>8276.2999999999993</v>
      </c>
      <c r="T437" s="86">
        <v>18474</v>
      </c>
      <c r="U437" t="s">
        <v>2348</v>
      </c>
      <c r="V437" t="s">
        <v>5739</v>
      </c>
    </row>
    <row r="438" spans="1:22" ht="15" customHeight="1" x14ac:dyDescent="0.25">
      <c r="A438" t="s">
        <v>2710</v>
      </c>
      <c r="B438">
        <v>17978162</v>
      </c>
      <c r="C438" t="s">
        <v>540</v>
      </c>
      <c r="D438" t="s">
        <v>541</v>
      </c>
      <c r="E438" s="30" t="s">
        <v>2711</v>
      </c>
      <c r="F438" t="s">
        <v>549</v>
      </c>
      <c r="G438" t="s">
        <v>223</v>
      </c>
      <c r="H438">
        <v>14314666</v>
      </c>
      <c r="I438" t="s">
        <v>5393</v>
      </c>
      <c r="J438" t="s">
        <v>5394</v>
      </c>
      <c r="K438" t="s">
        <v>549</v>
      </c>
      <c r="L438" t="s">
        <v>5393</v>
      </c>
      <c r="M438" t="s">
        <v>5395</v>
      </c>
      <c r="N438" t="s">
        <v>5396</v>
      </c>
      <c r="O438" s="87">
        <f t="shared" si="31"/>
        <v>21000</v>
      </c>
      <c r="P438" t="s">
        <v>555</v>
      </c>
      <c r="Q438" s="86">
        <v>210000000</v>
      </c>
      <c r="R438" s="86">
        <v>4777290000</v>
      </c>
      <c r="S438" s="180">
        <f t="shared" si="32"/>
        <v>4777.29</v>
      </c>
      <c r="T438" s="86">
        <v>17569</v>
      </c>
      <c r="U438" t="s">
        <v>2716</v>
      </c>
      <c r="V438" t="s">
        <v>7922</v>
      </c>
    </row>
    <row r="439" spans="1:22" x14ac:dyDescent="0.25">
      <c r="A439" s="89" t="s">
        <v>2384</v>
      </c>
      <c r="O439" s="87">
        <f t="shared" si="31"/>
        <v>0</v>
      </c>
      <c r="S439" s="86">
        <f t="shared" si="32"/>
        <v>0</v>
      </c>
      <c r="T439" s="86"/>
    </row>
    <row r="440" spans="1:22" ht="15" customHeight="1" x14ac:dyDescent="0.25">
      <c r="A440" t="s">
        <v>2787</v>
      </c>
      <c r="B440">
        <v>25370050</v>
      </c>
      <c r="C440" t="s">
        <v>540</v>
      </c>
      <c r="D440" t="s">
        <v>541</v>
      </c>
      <c r="E440" s="30" t="s">
        <v>2788</v>
      </c>
      <c r="F440" t="s">
        <v>549</v>
      </c>
      <c r="G440" t="s">
        <v>223</v>
      </c>
      <c r="H440">
        <v>14314666</v>
      </c>
      <c r="I440" t="s">
        <v>2789</v>
      </c>
      <c r="J440" t="s">
        <v>2790</v>
      </c>
      <c r="K440" t="s">
        <v>549</v>
      </c>
      <c r="L440" t="s">
        <v>2789</v>
      </c>
      <c r="M440" t="s">
        <v>2791</v>
      </c>
      <c r="N440" t="s">
        <v>2792</v>
      </c>
      <c r="O440" s="87">
        <f t="shared" si="31"/>
        <v>29700</v>
      </c>
      <c r="P440" t="s">
        <v>555</v>
      </c>
      <c r="Q440" s="86">
        <v>297000000</v>
      </c>
      <c r="R440" s="86">
        <v>6730610000</v>
      </c>
      <c r="S440" s="155">
        <f t="shared" si="32"/>
        <v>6730.61</v>
      </c>
      <c r="T440" s="86">
        <v>17730</v>
      </c>
      <c r="U440" t="s">
        <v>2793</v>
      </c>
      <c r="V440" t="s">
        <v>7986</v>
      </c>
    </row>
    <row r="441" spans="1:22" ht="15" customHeight="1" x14ac:dyDescent="0.25">
      <c r="A441" t="s">
        <v>2787</v>
      </c>
      <c r="B441">
        <v>25370050</v>
      </c>
      <c r="C441" t="s">
        <v>540</v>
      </c>
      <c r="D441" t="s">
        <v>541</v>
      </c>
      <c r="E441" s="30" t="s">
        <v>2788</v>
      </c>
      <c r="F441" t="s">
        <v>549</v>
      </c>
      <c r="G441" t="s">
        <v>223</v>
      </c>
      <c r="H441">
        <v>14314666</v>
      </c>
      <c r="I441" t="s">
        <v>2794</v>
      </c>
      <c r="J441" t="s">
        <v>2795</v>
      </c>
      <c r="K441" t="s">
        <v>549</v>
      </c>
      <c r="L441" t="s">
        <v>2794</v>
      </c>
      <c r="M441" t="s">
        <v>2796</v>
      </c>
      <c r="N441" t="s">
        <v>2797</v>
      </c>
      <c r="O441" s="87">
        <f t="shared" si="31"/>
        <v>50220</v>
      </c>
      <c r="P441" t="s">
        <v>555</v>
      </c>
      <c r="Q441" s="86">
        <v>502200000</v>
      </c>
      <c r="R441" s="86">
        <v>11380860000</v>
      </c>
      <c r="S441" s="155">
        <f t="shared" si="32"/>
        <v>11380.86</v>
      </c>
      <c r="T441" s="86">
        <v>17730</v>
      </c>
      <c r="U441" t="s">
        <v>2793</v>
      </c>
      <c r="V441" t="s">
        <v>7986</v>
      </c>
    </row>
    <row r="442" spans="1:22" ht="15" customHeight="1" x14ac:dyDescent="0.25">
      <c r="A442" t="s">
        <v>2787</v>
      </c>
      <c r="B442">
        <v>25370050</v>
      </c>
      <c r="C442" t="s">
        <v>540</v>
      </c>
      <c r="D442" t="s">
        <v>541</v>
      </c>
      <c r="E442" s="30" t="s">
        <v>2788</v>
      </c>
      <c r="F442" t="s">
        <v>549</v>
      </c>
      <c r="G442" t="s">
        <v>223</v>
      </c>
      <c r="H442">
        <v>14314666</v>
      </c>
      <c r="I442" t="s">
        <v>2798</v>
      </c>
      <c r="J442" t="s">
        <v>2799</v>
      </c>
      <c r="K442" t="s">
        <v>549</v>
      </c>
      <c r="L442" t="s">
        <v>2798</v>
      </c>
      <c r="M442" t="s">
        <v>2800</v>
      </c>
      <c r="N442" t="s">
        <v>2801</v>
      </c>
      <c r="O442" s="87">
        <f t="shared" si="31"/>
        <v>48600</v>
      </c>
      <c r="P442" t="s">
        <v>555</v>
      </c>
      <c r="Q442" s="86">
        <v>486000000</v>
      </c>
      <c r="R442" s="86">
        <v>11013730000</v>
      </c>
      <c r="S442" s="155">
        <f t="shared" si="32"/>
        <v>11013.73</v>
      </c>
      <c r="T442" s="86">
        <v>17730</v>
      </c>
      <c r="U442" t="s">
        <v>2793</v>
      </c>
      <c r="V442" t="s">
        <v>7986</v>
      </c>
    </row>
    <row r="443" spans="1:22" ht="15" customHeight="1" x14ac:dyDescent="0.25">
      <c r="A443" t="s">
        <v>2787</v>
      </c>
      <c r="B443">
        <v>25370050</v>
      </c>
      <c r="C443" t="s">
        <v>540</v>
      </c>
      <c r="D443" t="s">
        <v>541</v>
      </c>
      <c r="E443" s="30" t="s">
        <v>2788</v>
      </c>
      <c r="F443" t="s">
        <v>549</v>
      </c>
      <c r="G443" t="s">
        <v>223</v>
      </c>
      <c r="H443">
        <v>14314666</v>
      </c>
      <c r="I443" t="s">
        <v>2802</v>
      </c>
      <c r="J443" t="s">
        <v>2803</v>
      </c>
      <c r="K443" t="s">
        <v>549</v>
      </c>
      <c r="L443" t="s">
        <v>2802</v>
      </c>
      <c r="M443" t="s">
        <v>2804</v>
      </c>
      <c r="N443" t="s">
        <v>2805</v>
      </c>
      <c r="O443" s="87">
        <f t="shared" si="31"/>
        <v>64800</v>
      </c>
      <c r="P443" t="s">
        <v>555</v>
      </c>
      <c r="Q443" s="86">
        <v>648000000</v>
      </c>
      <c r="R443" s="86">
        <v>14684980000</v>
      </c>
      <c r="S443" s="155">
        <f t="shared" si="32"/>
        <v>14684.98</v>
      </c>
      <c r="T443" s="86">
        <v>17730</v>
      </c>
      <c r="U443" t="s">
        <v>2793</v>
      </c>
      <c r="V443" t="s">
        <v>7986</v>
      </c>
    </row>
    <row r="444" spans="1:22" ht="15" customHeight="1" x14ac:dyDescent="0.25">
      <c r="A444" t="s">
        <v>2787</v>
      </c>
      <c r="B444">
        <v>25370050</v>
      </c>
      <c r="C444" t="s">
        <v>540</v>
      </c>
      <c r="D444" t="s">
        <v>541</v>
      </c>
      <c r="E444" s="30" t="s">
        <v>2788</v>
      </c>
      <c r="F444" t="s">
        <v>549</v>
      </c>
      <c r="G444" t="s">
        <v>223</v>
      </c>
      <c r="H444">
        <v>14314666</v>
      </c>
      <c r="I444" t="s">
        <v>2806</v>
      </c>
      <c r="J444" t="s">
        <v>2807</v>
      </c>
      <c r="K444" t="s">
        <v>549</v>
      </c>
      <c r="L444" t="s">
        <v>2806</v>
      </c>
      <c r="M444" t="s">
        <v>2808</v>
      </c>
      <c r="N444" t="s">
        <v>2809</v>
      </c>
      <c r="O444" s="87">
        <f t="shared" si="31"/>
        <v>21600</v>
      </c>
      <c r="P444" t="s">
        <v>555</v>
      </c>
      <c r="Q444" s="86">
        <v>216000000</v>
      </c>
      <c r="R444" s="86">
        <v>4894990000</v>
      </c>
      <c r="S444" s="155">
        <f t="shared" si="32"/>
        <v>4894.99</v>
      </c>
      <c r="T444" s="86">
        <v>17730</v>
      </c>
      <c r="U444" t="s">
        <v>2793</v>
      </c>
      <c r="V444" t="s">
        <v>7986</v>
      </c>
    </row>
    <row r="445" spans="1:22" ht="15" customHeight="1" x14ac:dyDescent="0.25">
      <c r="A445" t="s">
        <v>2787</v>
      </c>
      <c r="B445">
        <v>25370050</v>
      </c>
      <c r="C445" t="s">
        <v>540</v>
      </c>
      <c r="D445" t="s">
        <v>541</v>
      </c>
      <c r="E445" s="30" t="s">
        <v>2788</v>
      </c>
      <c r="F445" t="s">
        <v>549</v>
      </c>
      <c r="G445" t="s">
        <v>223</v>
      </c>
      <c r="H445">
        <v>14314666</v>
      </c>
      <c r="I445" t="s">
        <v>2810</v>
      </c>
      <c r="J445" t="s">
        <v>2811</v>
      </c>
      <c r="K445" t="s">
        <v>549</v>
      </c>
      <c r="L445" t="s">
        <v>2810</v>
      </c>
      <c r="M445" t="s">
        <v>2812</v>
      </c>
      <c r="N445" t="s">
        <v>2813</v>
      </c>
      <c r="O445" s="87">
        <f t="shared" si="31"/>
        <v>21600</v>
      </c>
      <c r="P445" t="s">
        <v>555</v>
      </c>
      <c r="Q445" s="86">
        <v>216000000</v>
      </c>
      <c r="R445" s="86">
        <v>4894990000</v>
      </c>
      <c r="S445" s="155">
        <f t="shared" si="32"/>
        <v>4894.99</v>
      </c>
      <c r="T445" s="86">
        <v>17730</v>
      </c>
      <c r="U445" t="s">
        <v>2793</v>
      </c>
      <c r="V445" t="s">
        <v>7986</v>
      </c>
    </row>
    <row r="446" spans="1:22" ht="15" customHeight="1" x14ac:dyDescent="0.25">
      <c r="A446" t="s">
        <v>2787</v>
      </c>
      <c r="B446">
        <v>25370050</v>
      </c>
      <c r="C446" t="s">
        <v>540</v>
      </c>
      <c r="D446" t="s">
        <v>541</v>
      </c>
      <c r="E446" s="30" t="s">
        <v>2788</v>
      </c>
      <c r="F446" t="s">
        <v>549</v>
      </c>
      <c r="G446" t="s">
        <v>223</v>
      </c>
      <c r="H446">
        <v>14314666</v>
      </c>
      <c r="I446" t="s">
        <v>2814</v>
      </c>
      <c r="J446" t="s">
        <v>2815</v>
      </c>
      <c r="K446" t="s">
        <v>549</v>
      </c>
      <c r="L446" t="s">
        <v>2814</v>
      </c>
      <c r="M446" t="s">
        <v>2816</v>
      </c>
      <c r="N446" t="s">
        <v>2817</v>
      </c>
      <c r="O446" s="87">
        <f t="shared" si="31"/>
        <v>58320</v>
      </c>
      <c r="P446" t="s">
        <v>555</v>
      </c>
      <c r="Q446" s="86">
        <v>583200000</v>
      </c>
      <c r="R446" s="86">
        <v>13216480000</v>
      </c>
      <c r="S446" s="155">
        <f t="shared" si="32"/>
        <v>13216.48</v>
      </c>
      <c r="T446" s="86">
        <v>17730</v>
      </c>
      <c r="U446" t="s">
        <v>2793</v>
      </c>
      <c r="V446" t="s">
        <v>7986</v>
      </c>
    </row>
    <row r="447" spans="1:22" ht="15" customHeight="1" x14ac:dyDescent="0.25">
      <c r="A447" t="s">
        <v>2818</v>
      </c>
      <c r="B447">
        <v>28727409</v>
      </c>
      <c r="C447" t="s">
        <v>540</v>
      </c>
      <c r="D447" t="s">
        <v>2819</v>
      </c>
      <c r="E447" s="30" t="s">
        <v>2820</v>
      </c>
      <c r="F447" t="s">
        <v>549</v>
      </c>
      <c r="G447" t="s">
        <v>223</v>
      </c>
      <c r="H447">
        <v>14314666</v>
      </c>
      <c r="I447" t="s">
        <v>2821</v>
      </c>
      <c r="J447" t="s">
        <v>2822</v>
      </c>
      <c r="K447" t="s">
        <v>549</v>
      </c>
      <c r="L447" t="s">
        <v>2821</v>
      </c>
      <c r="M447" t="s">
        <v>2823</v>
      </c>
      <c r="N447" t="s">
        <v>2824</v>
      </c>
      <c r="O447" s="87">
        <f t="shared" si="31"/>
        <v>54000</v>
      </c>
      <c r="P447" t="s">
        <v>555</v>
      </c>
      <c r="Q447" s="86">
        <v>540000000</v>
      </c>
      <c r="R447" s="86">
        <v>12237480000</v>
      </c>
      <c r="S447" s="155">
        <f t="shared" si="32"/>
        <v>12237.48</v>
      </c>
      <c r="T447" s="86">
        <v>17730</v>
      </c>
      <c r="U447" t="s">
        <v>2793</v>
      </c>
      <c r="V447" t="s">
        <v>7986</v>
      </c>
    </row>
    <row r="448" spans="1:22" ht="15" customHeight="1" x14ac:dyDescent="0.25">
      <c r="A448" t="s">
        <v>2818</v>
      </c>
      <c r="B448">
        <v>28727409</v>
      </c>
      <c r="C448" t="s">
        <v>540</v>
      </c>
      <c r="D448" t="s">
        <v>2819</v>
      </c>
      <c r="E448" s="30" t="s">
        <v>2820</v>
      </c>
      <c r="F448" t="s">
        <v>549</v>
      </c>
      <c r="G448" t="s">
        <v>223</v>
      </c>
      <c r="H448">
        <v>14314666</v>
      </c>
      <c r="I448" t="s">
        <v>2825</v>
      </c>
      <c r="J448" t="s">
        <v>2826</v>
      </c>
      <c r="K448" t="s">
        <v>549</v>
      </c>
      <c r="L448" t="s">
        <v>2825</v>
      </c>
      <c r="M448" t="s">
        <v>2827</v>
      </c>
      <c r="N448" t="s">
        <v>2828</v>
      </c>
      <c r="O448" s="87">
        <f t="shared" si="31"/>
        <v>54000</v>
      </c>
      <c r="P448" t="s">
        <v>555</v>
      </c>
      <c r="Q448" s="86">
        <v>540000000</v>
      </c>
      <c r="R448" s="86">
        <v>12237480000</v>
      </c>
      <c r="S448" s="155">
        <f t="shared" si="32"/>
        <v>12237.48</v>
      </c>
      <c r="T448" s="86">
        <v>17730</v>
      </c>
      <c r="U448" t="s">
        <v>2793</v>
      </c>
      <c r="V448" t="s">
        <v>7986</v>
      </c>
    </row>
    <row r="449" spans="1:24" ht="15" customHeight="1" x14ac:dyDescent="0.25">
      <c r="A449" t="s">
        <v>2818</v>
      </c>
      <c r="B449">
        <v>28727409</v>
      </c>
      <c r="C449" t="s">
        <v>540</v>
      </c>
      <c r="D449" t="s">
        <v>2819</v>
      </c>
      <c r="E449" s="30" t="s">
        <v>2820</v>
      </c>
      <c r="F449" t="s">
        <v>549</v>
      </c>
      <c r="G449" t="s">
        <v>223</v>
      </c>
      <c r="H449">
        <v>14314666</v>
      </c>
      <c r="I449" t="s">
        <v>2829</v>
      </c>
      <c r="J449" t="s">
        <v>2830</v>
      </c>
      <c r="K449" t="s">
        <v>549</v>
      </c>
      <c r="L449" t="s">
        <v>2829</v>
      </c>
      <c r="M449" t="s">
        <v>2831</v>
      </c>
      <c r="N449" t="s">
        <v>2832</v>
      </c>
      <c r="O449" s="87">
        <f t="shared" si="31"/>
        <v>45360</v>
      </c>
      <c r="P449" t="s">
        <v>555</v>
      </c>
      <c r="Q449" s="86">
        <v>453600000</v>
      </c>
      <c r="R449" s="86">
        <v>10279480000</v>
      </c>
      <c r="S449" s="155">
        <f t="shared" si="32"/>
        <v>10279.48</v>
      </c>
      <c r="T449" s="86">
        <v>17730</v>
      </c>
      <c r="U449" t="s">
        <v>2793</v>
      </c>
      <c r="V449" t="s">
        <v>7986</v>
      </c>
    </row>
    <row r="450" spans="1:24" ht="15" customHeight="1" x14ac:dyDescent="0.25">
      <c r="A450" t="s">
        <v>2818</v>
      </c>
      <c r="B450">
        <v>28727409</v>
      </c>
      <c r="C450" t="s">
        <v>540</v>
      </c>
      <c r="D450" t="s">
        <v>2819</v>
      </c>
      <c r="E450" s="30" t="s">
        <v>2820</v>
      </c>
      <c r="F450" t="s">
        <v>549</v>
      </c>
      <c r="G450" t="s">
        <v>223</v>
      </c>
      <c r="H450">
        <v>14314666</v>
      </c>
      <c r="I450" t="s">
        <v>2833</v>
      </c>
      <c r="J450" t="s">
        <v>2834</v>
      </c>
      <c r="K450" t="s">
        <v>549</v>
      </c>
      <c r="L450" t="s">
        <v>2833</v>
      </c>
      <c r="M450" t="s">
        <v>2835</v>
      </c>
      <c r="N450" t="s">
        <v>2836</v>
      </c>
      <c r="O450" s="87">
        <f t="shared" si="31"/>
        <v>40500</v>
      </c>
      <c r="P450" t="s">
        <v>555</v>
      </c>
      <c r="Q450" s="86">
        <v>405000000</v>
      </c>
      <c r="R450" s="86">
        <v>9178110000</v>
      </c>
      <c r="S450" s="155">
        <f t="shared" si="32"/>
        <v>9178.11</v>
      </c>
      <c r="T450" s="86">
        <v>17730</v>
      </c>
      <c r="U450" t="s">
        <v>2793</v>
      </c>
      <c r="V450" t="s">
        <v>7986</v>
      </c>
    </row>
    <row r="451" spans="1:24" ht="15" customHeight="1" x14ac:dyDescent="0.25">
      <c r="A451" t="s">
        <v>2818</v>
      </c>
      <c r="B451">
        <v>28727409</v>
      </c>
      <c r="C451" t="s">
        <v>540</v>
      </c>
      <c r="D451" t="s">
        <v>2819</v>
      </c>
      <c r="E451" s="30" t="s">
        <v>2820</v>
      </c>
      <c r="F451" t="s">
        <v>549</v>
      </c>
      <c r="G451" t="s">
        <v>223</v>
      </c>
      <c r="H451">
        <v>14314666</v>
      </c>
      <c r="I451" t="s">
        <v>2837</v>
      </c>
      <c r="J451" t="s">
        <v>2838</v>
      </c>
      <c r="K451" t="s">
        <v>549</v>
      </c>
      <c r="L451" t="s">
        <v>2837</v>
      </c>
      <c r="M451" t="s">
        <v>2839</v>
      </c>
      <c r="N451" t="s">
        <v>2840</v>
      </c>
      <c r="O451" s="87">
        <f t="shared" si="31"/>
        <v>19440</v>
      </c>
      <c r="P451" t="s">
        <v>555</v>
      </c>
      <c r="Q451" s="86">
        <v>194400000</v>
      </c>
      <c r="R451" s="86">
        <v>4405490000</v>
      </c>
      <c r="S451" s="155">
        <f t="shared" si="32"/>
        <v>4405.49</v>
      </c>
      <c r="T451" s="86">
        <v>17730</v>
      </c>
      <c r="U451" t="s">
        <v>2793</v>
      </c>
      <c r="V451" t="s">
        <v>7986</v>
      </c>
    </row>
    <row r="452" spans="1:24" ht="15" customHeight="1" x14ac:dyDescent="0.25">
      <c r="A452" t="s">
        <v>2818</v>
      </c>
      <c r="B452">
        <v>28727409</v>
      </c>
      <c r="C452" t="s">
        <v>540</v>
      </c>
      <c r="D452" t="s">
        <v>2819</v>
      </c>
      <c r="E452" s="30" t="s">
        <v>2820</v>
      </c>
      <c r="F452" t="s">
        <v>549</v>
      </c>
      <c r="G452" t="s">
        <v>223</v>
      </c>
      <c r="H452">
        <v>14314666</v>
      </c>
      <c r="I452" t="s">
        <v>2841</v>
      </c>
      <c r="J452" t="s">
        <v>2842</v>
      </c>
      <c r="K452" t="s">
        <v>549</v>
      </c>
      <c r="L452" t="s">
        <v>2841</v>
      </c>
      <c r="M452" t="s">
        <v>2843</v>
      </c>
      <c r="N452" t="s">
        <v>2844</v>
      </c>
      <c r="O452" s="87">
        <f t="shared" si="31"/>
        <v>58320</v>
      </c>
      <c r="P452" t="s">
        <v>555</v>
      </c>
      <c r="Q452" s="86">
        <v>583200000</v>
      </c>
      <c r="R452" s="86">
        <v>13216480000</v>
      </c>
      <c r="S452" s="155">
        <f t="shared" si="32"/>
        <v>13216.48</v>
      </c>
      <c r="T452" s="86">
        <v>17730</v>
      </c>
      <c r="U452" t="s">
        <v>2793</v>
      </c>
      <c r="V452" t="s">
        <v>7986</v>
      </c>
    </row>
    <row r="453" spans="1:24" ht="15" customHeight="1" x14ac:dyDescent="0.25">
      <c r="A453" t="s">
        <v>2845</v>
      </c>
      <c r="B453">
        <v>3022798</v>
      </c>
      <c r="C453" t="s">
        <v>540</v>
      </c>
      <c r="D453" t="s">
        <v>541</v>
      </c>
      <c r="E453" s="30" t="s">
        <v>2846</v>
      </c>
      <c r="F453" t="s">
        <v>549</v>
      </c>
      <c r="G453" t="s">
        <v>223</v>
      </c>
      <c r="H453">
        <v>14314666</v>
      </c>
      <c r="I453" t="s">
        <v>2847</v>
      </c>
      <c r="J453" t="s">
        <v>2848</v>
      </c>
      <c r="K453" t="s">
        <v>549</v>
      </c>
      <c r="L453" t="s">
        <v>2847</v>
      </c>
      <c r="M453" t="s">
        <v>2849</v>
      </c>
      <c r="N453" t="s">
        <v>2850</v>
      </c>
      <c r="O453" s="87">
        <f t="shared" si="31"/>
        <v>3306</v>
      </c>
      <c r="P453" t="s">
        <v>555</v>
      </c>
      <c r="Q453" s="86">
        <v>33060000</v>
      </c>
      <c r="R453" s="86">
        <v>744280000</v>
      </c>
      <c r="S453" s="86">
        <f t="shared" si="32"/>
        <v>744.28</v>
      </c>
      <c r="T453" s="86">
        <v>12970</v>
      </c>
      <c r="U453" t="s">
        <v>2851</v>
      </c>
      <c r="X453" t="s">
        <v>7987</v>
      </c>
    </row>
    <row r="454" spans="1:24" ht="15" customHeight="1" x14ac:dyDescent="0.25">
      <c r="A454" t="s">
        <v>2845</v>
      </c>
      <c r="B454">
        <v>3022798</v>
      </c>
      <c r="C454" t="s">
        <v>540</v>
      </c>
      <c r="D454" t="s">
        <v>541</v>
      </c>
      <c r="E454" s="30" t="s">
        <v>2846</v>
      </c>
      <c r="F454" t="s">
        <v>549</v>
      </c>
      <c r="G454" t="s">
        <v>223</v>
      </c>
      <c r="H454">
        <v>14314666</v>
      </c>
      <c r="I454" t="s">
        <v>2852</v>
      </c>
      <c r="J454" t="s">
        <v>2853</v>
      </c>
      <c r="K454" t="s">
        <v>549</v>
      </c>
      <c r="L454" t="s">
        <v>2852</v>
      </c>
      <c r="M454" t="s">
        <v>2854</v>
      </c>
      <c r="N454" t="s">
        <v>2855</v>
      </c>
      <c r="O454" s="87">
        <f t="shared" si="31"/>
        <v>2610</v>
      </c>
      <c r="P454" t="s">
        <v>555</v>
      </c>
      <c r="Q454" s="86">
        <v>26100000</v>
      </c>
      <c r="R454" s="86">
        <v>587590000</v>
      </c>
      <c r="S454" s="86">
        <f t="shared" si="32"/>
        <v>587.59</v>
      </c>
      <c r="T454" s="86">
        <v>12970</v>
      </c>
      <c r="U454" t="s">
        <v>2851</v>
      </c>
      <c r="X454" t="s">
        <v>7987</v>
      </c>
    </row>
    <row r="455" spans="1:24" ht="15" customHeight="1" x14ac:dyDescent="0.25">
      <c r="A455" s="97" t="s">
        <v>2856</v>
      </c>
      <c r="B455" s="97">
        <v>16940895</v>
      </c>
      <c r="C455" s="97" t="s">
        <v>540</v>
      </c>
      <c r="D455" s="97" t="s">
        <v>541</v>
      </c>
      <c r="E455" s="98" t="s">
        <v>2857</v>
      </c>
      <c r="F455" s="97" t="s">
        <v>549</v>
      </c>
      <c r="G455" s="97" t="s">
        <v>223</v>
      </c>
      <c r="H455" s="97">
        <v>14314666</v>
      </c>
      <c r="I455" s="97" t="s">
        <v>2858</v>
      </c>
      <c r="J455" s="97" t="s">
        <v>2859</v>
      </c>
      <c r="K455" s="97" t="s">
        <v>549</v>
      </c>
      <c r="L455" s="97" t="s">
        <v>2858</v>
      </c>
      <c r="M455" s="97" t="s">
        <v>2860</v>
      </c>
      <c r="N455" s="97" t="s">
        <v>2861</v>
      </c>
      <c r="O455" s="99">
        <f>Q455/1000000</f>
        <v>20252.72</v>
      </c>
      <c r="P455" s="97" t="s">
        <v>555</v>
      </c>
      <c r="Q455" s="100">
        <v>20252720000</v>
      </c>
      <c r="R455" s="100">
        <v>454648250000</v>
      </c>
      <c r="S455" s="169">
        <f>R455/100000000</f>
        <v>4546.4825000000001</v>
      </c>
      <c r="T455" s="95">
        <v>19243</v>
      </c>
      <c r="U455" s="93" t="s">
        <v>2862</v>
      </c>
      <c r="V455" s="93" t="s">
        <v>7988</v>
      </c>
    </row>
    <row r="456" spans="1:24" ht="15" customHeight="1" x14ac:dyDescent="0.25">
      <c r="A456" t="s">
        <v>2863</v>
      </c>
      <c r="B456">
        <v>9483227</v>
      </c>
      <c r="C456" t="s">
        <v>540</v>
      </c>
      <c r="D456" t="s">
        <v>541</v>
      </c>
      <c r="E456" s="30" t="s">
        <v>2864</v>
      </c>
      <c r="F456" t="s">
        <v>549</v>
      </c>
      <c r="G456" t="s">
        <v>223</v>
      </c>
      <c r="H456">
        <v>14314666</v>
      </c>
      <c r="I456" t="s">
        <v>2865</v>
      </c>
      <c r="J456" t="s">
        <v>2866</v>
      </c>
      <c r="K456" t="s">
        <v>549</v>
      </c>
      <c r="L456" t="s">
        <v>2865</v>
      </c>
      <c r="M456" t="s">
        <v>2867</v>
      </c>
      <c r="N456" t="s">
        <v>2868</v>
      </c>
      <c r="O456" s="87">
        <f t="shared" ref="O456:O489" si="33">Q456/10000</f>
        <v>36000</v>
      </c>
      <c r="P456" t="s">
        <v>555</v>
      </c>
      <c r="Q456" s="86">
        <v>360000000</v>
      </c>
      <c r="R456" s="86">
        <v>8081530000</v>
      </c>
      <c r="S456" s="111">
        <f t="shared" ref="S456:S489" si="34">R456/1000000</f>
        <v>8081.53</v>
      </c>
      <c r="T456" s="86">
        <v>14740</v>
      </c>
      <c r="U456" t="s">
        <v>2869</v>
      </c>
      <c r="V456" t="s">
        <v>7989</v>
      </c>
    </row>
    <row r="457" spans="1:24" ht="15" customHeight="1" x14ac:dyDescent="0.25">
      <c r="A457" t="s">
        <v>2863</v>
      </c>
      <c r="B457">
        <v>9483227</v>
      </c>
      <c r="C457" t="s">
        <v>540</v>
      </c>
      <c r="D457" t="s">
        <v>541</v>
      </c>
      <c r="E457" s="30" t="s">
        <v>2864</v>
      </c>
      <c r="F457" t="s">
        <v>549</v>
      </c>
      <c r="G457" t="s">
        <v>223</v>
      </c>
      <c r="H457">
        <v>14314666</v>
      </c>
      <c r="I457" t="s">
        <v>2870</v>
      </c>
      <c r="J457" t="s">
        <v>2871</v>
      </c>
      <c r="K457" t="s">
        <v>549</v>
      </c>
      <c r="L457" t="s">
        <v>2870</v>
      </c>
      <c r="M457" t="s">
        <v>2872</v>
      </c>
      <c r="N457" t="s">
        <v>2873</v>
      </c>
      <c r="O457" s="87">
        <f t="shared" si="33"/>
        <v>2400</v>
      </c>
      <c r="P457" t="s">
        <v>555</v>
      </c>
      <c r="Q457" s="86">
        <v>24000000</v>
      </c>
      <c r="R457" s="86">
        <v>538770000</v>
      </c>
      <c r="S457" s="86">
        <f t="shared" si="34"/>
        <v>538.77</v>
      </c>
      <c r="T457" s="86">
        <v>14740</v>
      </c>
      <c r="U457" t="s">
        <v>2869</v>
      </c>
      <c r="X457" t="s">
        <v>7989</v>
      </c>
    </row>
    <row r="458" spans="1:24" ht="15" customHeight="1" x14ac:dyDescent="0.25">
      <c r="A458" t="s">
        <v>2863</v>
      </c>
      <c r="B458">
        <v>9483227</v>
      </c>
      <c r="C458" t="s">
        <v>540</v>
      </c>
      <c r="D458" t="s">
        <v>541</v>
      </c>
      <c r="E458" s="30" t="s">
        <v>2864</v>
      </c>
      <c r="F458" t="s">
        <v>549</v>
      </c>
      <c r="G458" t="s">
        <v>223</v>
      </c>
      <c r="H458">
        <v>14314666</v>
      </c>
      <c r="I458" t="s">
        <v>2874</v>
      </c>
      <c r="J458" t="s">
        <v>2875</v>
      </c>
      <c r="K458" t="s">
        <v>549</v>
      </c>
      <c r="L458" t="s">
        <v>2874</v>
      </c>
      <c r="M458" t="s">
        <v>2876</v>
      </c>
      <c r="N458" t="s">
        <v>2877</v>
      </c>
      <c r="O458" s="87">
        <f t="shared" si="33"/>
        <v>5360</v>
      </c>
      <c r="P458" t="s">
        <v>555</v>
      </c>
      <c r="Q458" s="86">
        <v>53600000</v>
      </c>
      <c r="R458" s="86">
        <v>1203250000</v>
      </c>
      <c r="S458" s="37">
        <f t="shared" si="34"/>
        <v>1203.25</v>
      </c>
      <c r="T458" s="86">
        <v>14740</v>
      </c>
      <c r="U458" t="s">
        <v>2869</v>
      </c>
      <c r="V458" t="s">
        <v>7989</v>
      </c>
    </row>
    <row r="459" spans="1:24" ht="15" customHeight="1" x14ac:dyDescent="0.25">
      <c r="A459" t="s">
        <v>2863</v>
      </c>
      <c r="B459">
        <v>9483227</v>
      </c>
      <c r="C459" t="s">
        <v>540</v>
      </c>
      <c r="D459" t="s">
        <v>541</v>
      </c>
      <c r="E459" s="30" t="s">
        <v>2864</v>
      </c>
      <c r="F459" t="s">
        <v>549</v>
      </c>
      <c r="G459" t="s">
        <v>223</v>
      </c>
      <c r="H459">
        <v>14314666</v>
      </c>
      <c r="I459" t="s">
        <v>2878</v>
      </c>
      <c r="J459" t="s">
        <v>2879</v>
      </c>
      <c r="K459" t="s">
        <v>549</v>
      </c>
      <c r="L459" t="s">
        <v>2878</v>
      </c>
      <c r="M459" t="s">
        <v>2880</v>
      </c>
      <c r="N459" t="s">
        <v>2881</v>
      </c>
      <c r="O459" s="87">
        <f t="shared" si="33"/>
        <v>8000</v>
      </c>
      <c r="P459" t="s">
        <v>555</v>
      </c>
      <c r="Q459" s="86">
        <v>80000000</v>
      </c>
      <c r="R459" s="86">
        <v>1795900000</v>
      </c>
      <c r="S459" s="111">
        <f t="shared" si="34"/>
        <v>1795.9</v>
      </c>
      <c r="T459" s="86">
        <v>14740</v>
      </c>
      <c r="U459" t="s">
        <v>2869</v>
      </c>
      <c r="V459" t="s">
        <v>7989</v>
      </c>
    </row>
    <row r="460" spans="1:24" ht="15" customHeight="1" x14ac:dyDescent="0.25">
      <c r="A460" t="s">
        <v>2863</v>
      </c>
      <c r="B460">
        <v>9483227</v>
      </c>
      <c r="C460" t="s">
        <v>540</v>
      </c>
      <c r="D460" t="s">
        <v>541</v>
      </c>
      <c r="E460" s="30" t="s">
        <v>2864</v>
      </c>
      <c r="F460" t="s">
        <v>549</v>
      </c>
      <c r="G460" t="s">
        <v>223</v>
      </c>
      <c r="H460">
        <v>14314666</v>
      </c>
      <c r="I460" t="s">
        <v>2882</v>
      </c>
      <c r="J460" t="s">
        <v>2883</v>
      </c>
      <c r="K460" t="s">
        <v>549</v>
      </c>
      <c r="L460" t="s">
        <v>2882</v>
      </c>
      <c r="M460" t="s">
        <v>2884</v>
      </c>
      <c r="N460" t="s">
        <v>2885</v>
      </c>
      <c r="O460" s="87">
        <f t="shared" si="33"/>
        <v>35400</v>
      </c>
      <c r="P460" t="s">
        <v>555</v>
      </c>
      <c r="Q460" s="86">
        <v>354000000</v>
      </c>
      <c r="R460" s="86">
        <v>7946840000</v>
      </c>
      <c r="S460" s="111">
        <f t="shared" si="34"/>
        <v>7946.84</v>
      </c>
      <c r="T460" s="86">
        <v>14740</v>
      </c>
      <c r="U460" t="s">
        <v>2869</v>
      </c>
      <c r="V460" t="s">
        <v>7989</v>
      </c>
    </row>
    <row r="461" spans="1:24" ht="15" customHeight="1" x14ac:dyDescent="0.25">
      <c r="A461" t="s">
        <v>2863</v>
      </c>
      <c r="B461">
        <v>9483227</v>
      </c>
      <c r="C461" t="s">
        <v>540</v>
      </c>
      <c r="D461" t="s">
        <v>541</v>
      </c>
      <c r="E461" s="30" t="s">
        <v>2864</v>
      </c>
      <c r="F461" t="s">
        <v>549</v>
      </c>
      <c r="G461" t="s">
        <v>223</v>
      </c>
      <c r="H461">
        <v>14314666</v>
      </c>
      <c r="I461" t="s">
        <v>2886</v>
      </c>
      <c r="J461" t="s">
        <v>2887</v>
      </c>
      <c r="K461" t="s">
        <v>549</v>
      </c>
      <c r="L461" t="s">
        <v>2886</v>
      </c>
      <c r="M461" t="s">
        <v>2888</v>
      </c>
      <c r="N461" t="s">
        <v>2889</v>
      </c>
      <c r="O461" s="87">
        <f t="shared" si="33"/>
        <v>14400</v>
      </c>
      <c r="P461" t="s">
        <v>555</v>
      </c>
      <c r="Q461" s="86">
        <v>144000000</v>
      </c>
      <c r="R461" s="86">
        <v>3232610000</v>
      </c>
      <c r="S461" s="111">
        <f t="shared" si="34"/>
        <v>3232.61</v>
      </c>
      <c r="T461" s="86">
        <v>14740</v>
      </c>
      <c r="U461" t="s">
        <v>2869</v>
      </c>
      <c r="V461" t="s">
        <v>7989</v>
      </c>
    </row>
    <row r="462" spans="1:24" ht="15" customHeight="1" x14ac:dyDescent="0.25">
      <c r="A462" t="s">
        <v>2863</v>
      </c>
      <c r="B462">
        <v>9483227</v>
      </c>
      <c r="C462" t="s">
        <v>540</v>
      </c>
      <c r="D462" t="s">
        <v>541</v>
      </c>
      <c r="E462" s="30" t="s">
        <v>2864</v>
      </c>
      <c r="F462" t="s">
        <v>549</v>
      </c>
      <c r="G462" t="s">
        <v>223</v>
      </c>
      <c r="H462">
        <v>14314666</v>
      </c>
      <c r="I462" t="s">
        <v>2890</v>
      </c>
      <c r="J462" t="s">
        <v>2891</v>
      </c>
      <c r="K462" t="s">
        <v>549</v>
      </c>
      <c r="L462" t="s">
        <v>2890</v>
      </c>
      <c r="M462" t="s">
        <v>2892</v>
      </c>
      <c r="N462" t="s">
        <v>2893</v>
      </c>
      <c r="O462" s="87">
        <f t="shared" si="33"/>
        <v>20800</v>
      </c>
      <c r="P462" t="s">
        <v>555</v>
      </c>
      <c r="Q462" s="86">
        <v>208000000</v>
      </c>
      <c r="R462" s="86">
        <v>4669330000</v>
      </c>
      <c r="S462" s="111">
        <f t="shared" si="34"/>
        <v>4669.33</v>
      </c>
      <c r="T462" s="86">
        <v>14740</v>
      </c>
      <c r="U462" t="s">
        <v>2869</v>
      </c>
      <c r="V462" t="s">
        <v>7989</v>
      </c>
    </row>
    <row r="463" spans="1:24" ht="15" customHeight="1" x14ac:dyDescent="0.25">
      <c r="A463" t="s">
        <v>2863</v>
      </c>
      <c r="B463">
        <v>9483227</v>
      </c>
      <c r="C463" t="s">
        <v>540</v>
      </c>
      <c r="D463" t="s">
        <v>541</v>
      </c>
      <c r="E463" s="30" t="s">
        <v>2864</v>
      </c>
      <c r="F463" t="s">
        <v>549</v>
      </c>
      <c r="G463" t="s">
        <v>223</v>
      </c>
      <c r="H463">
        <v>14314666</v>
      </c>
      <c r="I463" t="s">
        <v>2894</v>
      </c>
      <c r="J463" t="s">
        <v>2895</v>
      </c>
      <c r="K463" t="s">
        <v>549</v>
      </c>
      <c r="L463" t="s">
        <v>2894</v>
      </c>
      <c r="M463" t="s">
        <v>2896</v>
      </c>
      <c r="N463" t="s">
        <v>2897</v>
      </c>
      <c r="O463" s="87">
        <f t="shared" si="33"/>
        <v>8164</v>
      </c>
      <c r="P463" t="s">
        <v>555</v>
      </c>
      <c r="Q463" s="86">
        <v>81640000</v>
      </c>
      <c r="R463" s="86">
        <v>1832710000</v>
      </c>
      <c r="S463" s="111">
        <f t="shared" si="34"/>
        <v>1832.71</v>
      </c>
      <c r="T463" s="86">
        <v>14740</v>
      </c>
      <c r="U463" t="s">
        <v>2869</v>
      </c>
      <c r="V463" t="s">
        <v>7989</v>
      </c>
    </row>
    <row r="464" spans="1:24" x14ac:dyDescent="0.25">
      <c r="A464" s="89" t="s">
        <v>2366</v>
      </c>
      <c r="O464" s="87">
        <f t="shared" si="33"/>
        <v>0</v>
      </c>
      <c r="S464" s="86">
        <f t="shared" si="34"/>
        <v>0</v>
      </c>
    </row>
    <row r="465" spans="1:30" ht="15" customHeight="1" x14ac:dyDescent="0.25">
      <c r="A465" t="s">
        <v>1182</v>
      </c>
      <c r="B465">
        <v>393112</v>
      </c>
      <c r="C465" t="s">
        <v>540</v>
      </c>
      <c r="D465" t="s">
        <v>541</v>
      </c>
      <c r="E465" s="30" t="s">
        <v>1183</v>
      </c>
      <c r="F465" t="s">
        <v>549</v>
      </c>
      <c r="G465" t="s">
        <v>223</v>
      </c>
      <c r="H465">
        <v>14314666</v>
      </c>
      <c r="I465" t="s">
        <v>1184</v>
      </c>
      <c r="J465" t="s">
        <v>1185</v>
      </c>
      <c r="K465" t="s">
        <v>549</v>
      </c>
      <c r="L465" t="s">
        <v>1184</v>
      </c>
      <c r="M465" t="s">
        <v>1186</v>
      </c>
      <c r="N465" t="s">
        <v>1187</v>
      </c>
      <c r="O465" s="87">
        <f t="shared" si="33"/>
        <v>16000</v>
      </c>
      <c r="P465" t="s">
        <v>555</v>
      </c>
      <c r="Q465" s="86">
        <v>160000000</v>
      </c>
      <c r="R465" s="86">
        <v>3635700000</v>
      </c>
      <c r="S465" s="169">
        <f t="shared" si="34"/>
        <v>3635.7</v>
      </c>
      <c r="T465" s="86">
        <f t="shared" ref="T465:T489" si="35">R465/1000000</f>
        <v>3635.7</v>
      </c>
      <c r="U465" t="s">
        <v>1188</v>
      </c>
      <c r="V465" t="s">
        <v>7972</v>
      </c>
    </row>
    <row r="466" spans="1:30" ht="15" customHeight="1" x14ac:dyDescent="0.25">
      <c r="A466" t="s">
        <v>1189</v>
      </c>
      <c r="B466">
        <v>3968479</v>
      </c>
      <c r="C466" t="s">
        <v>540</v>
      </c>
      <c r="D466" t="s">
        <v>1190</v>
      </c>
      <c r="E466" s="30" t="s">
        <v>1191</v>
      </c>
      <c r="F466" t="s">
        <v>549</v>
      </c>
      <c r="G466" t="s">
        <v>223</v>
      </c>
      <c r="H466">
        <v>14314666</v>
      </c>
      <c r="I466" t="s">
        <v>1192</v>
      </c>
      <c r="J466" t="s">
        <v>1193</v>
      </c>
      <c r="K466" t="s">
        <v>549</v>
      </c>
      <c r="L466" t="s">
        <v>1192</v>
      </c>
      <c r="M466" t="s">
        <v>1194</v>
      </c>
      <c r="N466" t="s">
        <v>1195</v>
      </c>
      <c r="O466" s="87">
        <f t="shared" si="33"/>
        <v>20876.8</v>
      </c>
      <c r="P466" t="s">
        <v>555</v>
      </c>
      <c r="Q466" s="86">
        <v>208768000</v>
      </c>
      <c r="R466" s="86">
        <v>4721980000</v>
      </c>
      <c r="S466" s="174">
        <f t="shared" si="34"/>
        <v>4721.9799999999996</v>
      </c>
      <c r="T466" s="86">
        <f t="shared" si="35"/>
        <v>4721.9799999999996</v>
      </c>
      <c r="U466" t="s">
        <v>1196</v>
      </c>
      <c r="V466" t="s">
        <v>7990</v>
      </c>
    </row>
    <row r="467" spans="1:30" ht="15" customHeight="1" x14ac:dyDescent="0.25">
      <c r="A467" t="s">
        <v>1189</v>
      </c>
      <c r="B467">
        <v>3968479</v>
      </c>
      <c r="C467" t="s">
        <v>540</v>
      </c>
      <c r="D467" t="s">
        <v>1190</v>
      </c>
      <c r="E467" s="30" t="s">
        <v>1191</v>
      </c>
      <c r="F467" t="s">
        <v>549</v>
      </c>
      <c r="G467" t="s">
        <v>223</v>
      </c>
      <c r="H467">
        <v>14314666</v>
      </c>
      <c r="I467" t="s">
        <v>1197</v>
      </c>
      <c r="J467" t="s">
        <v>1198</v>
      </c>
      <c r="K467" t="s">
        <v>549</v>
      </c>
      <c r="L467" t="s">
        <v>1197</v>
      </c>
      <c r="M467" t="s">
        <v>1199</v>
      </c>
      <c r="N467" t="s">
        <v>1200</v>
      </c>
      <c r="O467" s="87">
        <f t="shared" si="33"/>
        <v>10796.8</v>
      </c>
      <c r="P467" t="s">
        <v>555</v>
      </c>
      <c r="Q467" s="86">
        <v>107968000</v>
      </c>
      <c r="R467" s="86">
        <v>2442050000</v>
      </c>
      <c r="S467" s="174">
        <f t="shared" si="34"/>
        <v>2442.0500000000002</v>
      </c>
      <c r="T467" s="86">
        <f t="shared" si="35"/>
        <v>2442.0500000000002</v>
      </c>
      <c r="U467" t="s">
        <v>1196</v>
      </c>
      <c r="V467" t="s">
        <v>7990</v>
      </c>
    </row>
    <row r="468" spans="1:30" ht="15" customHeight="1" x14ac:dyDescent="0.25">
      <c r="A468" t="s">
        <v>1189</v>
      </c>
      <c r="B468">
        <v>3968479</v>
      </c>
      <c r="C468" t="s">
        <v>540</v>
      </c>
      <c r="D468" t="s">
        <v>1190</v>
      </c>
      <c r="E468" s="30" t="s">
        <v>1191</v>
      </c>
      <c r="F468" t="s">
        <v>549</v>
      </c>
      <c r="G468" t="s">
        <v>223</v>
      </c>
      <c r="H468">
        <v>14314666</v>
      </c>
      <c r="I468" t="s">
        <v>1201</v>
      </c>
      <c r="J468" t="s">
        <v>1202</v>
      </c>
      <c r="K468" t="s">
        <v>549</v>
      </c>
      <c r="L468" t="s">
        <v>1201</v>
      </c>
      <c r="M468" t="s">
        <v>1203</v>
      </c>
      <c r="N468" t="s">
        <v>1204</v>
      </c>
      <c r="O468" s="87">
        <f t="shared" si="33"/>
        <v>23744</v>
      </c>
      <c r="P468" t="s">
        <v>555</v>
      </c>
      <c r="Q468" s="86">
        <v>237440000</v>
      </c>
      <c r="R468" s="86">
        <v>5361390000</v>
      </c>
      <c r="S468" s="174">
        <f t="shared" si="34"/>
        <v>5361.39</v>
      </c>
      <c r="T468" s="86">
        <f t="shared" si="35"/>
        <v>5361.39</v>
      </c>
      <c r="U468" t="s">
        <v>1205</v>
      </c>
      <c r="V468" t="s">
        <v>7991</v>
      </c>
    </row>
    <row r="469" spans="1:30" ht="15" customHeight="1" x14ac:dyDescent="0.25">
      <c r="A469" t="s">
        <v>1189</v>
      </c>
      <c r="B469">
        <v>3968479</v>
      </c>
      <c r="C469" t="s">
        <v>540</v>
      </c>
      <c r="D469" t="s">
        <v>1190</v>
      </c>
      <c r="E469" s="30" t="s">
        <v>1191</v>
      </c>
      <c r="F469" t="s">
        <v>549</v>
      </c>
      <c r="G469" t="s">
        <v>223</v>
      </c>
      <c r="H469">
        <v>14314666</v>
      </c>
      <c r="I469" t="s">
        <v>1206</v>
      </c>
      <c r="J469" t="s">
        <v>1207</v>
      </c>
      <c r="K469" t="s">
        <v>549</v>
      </c>
      <c r="L469" t="s">
        <v>1206</v>
      </c>
      <c r="M469" t="s">
        <v>1208</v>
      </c>
      <c r="N469" t="s">
        <v>1209</v>
      </c>
      <c r="O469" s="87">
        <f t="shared" si="33"/>
        <v>18054.400000000001</v>
      </c>
      <c r="P469" t="s">
        <v>555</v>
      </c>
      <c r="Q469" s="86">
        <v>180544000</v>
      </c>
      <c r="R469" s="86">
        <v>4076680000</v>
      </c>
      <c r="S469" s="111">
        <f t="shared" si="34"/>
        <v>4076.68</v>
      </c>
      <c r="T469" s="86">
        <f t="shared" si="35"/>
        <v>4076.68</v>
      </c>
      <c r="U469" t="s">
        <v>1210</v>
      </c>
      <c r="V469" t="s">
        <v>7992</v>
      </c>
    </row>
    <row r="470" spans="1:30" ht="15" customHeight="1" x14ac:dyDescent="0.25">
      <c r="A470" t="s">
        <v>1189</v>
      </c>
      <c r="B470">
        <v>3968479</v>
      </c>
      <c r="C470" t="s">
        <v>540</v>
      </c>
      <c r="D470" t="s">
        <v>1190</v>
      </c>
      <c r="E470" s="30" t="s">
        <v>1191</v>
      </c>
      <c r="F470" t="s">
        <v>549</v>
      </c>
      <c r="G470" t="s">
        <v>223</v>
      </c>
      <c r="H470">
        <v>14314666</v>
      </c>
      <c r="I470" t="s">
        <v>1211</v>
      </c>
      <c r="J470" t="s">
        <v>1212</v>
      </c>
      <c r="K470" t="s">
        <v>549</v>
      </c>
      <c r="L470" t="s">
        <v>1211</v>
      </c>
      <c r="M470" t="s">
        <v>1213</v>
      </c>
      <c r="N470" t="s">
        <v>1214</v>
      </c>
      <c r="O470" s="87">
        <f t="shared" si="33"/>
        <v>4748.8</v>
      </c>
      <c r="P470" t="s">
        <v>555</v>
      </c>
      <c r="Q470" s="86">
        <v>47488000</v>
      </c>
      <c r="R470" s="86">
        <v>1072280000</v>
      </c>
      <c r="S470" s="86">
        <f t="shared" si="34"/>
        <v>1072.28</v>
      </c>
      <c r="T470" s="86">
        <f t="shared" si="35"/>
        <v>1072.28</v>
      </c>
      <c r="U470" t="s">
        <v>1205</v>
      </c>
      <c r="AD470" t="s">
        <v>7991</v>
      </c>
    </row>
    <row r="471" spans="1:30" ht="15" customHeight="1" x14ac:dyDescent="0.25">
      <c r="A471" t="s">
        <v>1189</v>
      </c>
      <c r="B471">
        <v>3968479</v>
      </c>
      <c r="C471" t="s">
        <v>540</v>
      </c>
      <c r="D471" t="s">
        <v>1190</v>
      </c>
      <c r="E471" s="30" t="s">
        <v>1191</v>
      </c>
      <c r="F471" t="s">
        <v>549</v>
      </c>
      <c r="G471" t="s">
        <v>223</v>
      </c>
      <c r="H471">
        <v>14314666</v>
      </c>
      <c r="I471" t="s">
        <v>1215</v>
      </c>
      <c r="J471" t="s">
        <v>1216</v>
      </c>
      <c r="K471" t="s">
        <v>549</v>
      </c>
      <c r="L471" t="s">
        <v>1215</v>
      </c>
      <c r="M471" t="s">
        <v>1217</v>
      </c>
      <c r="N471" t="s">
        <v>1218</v>
      </c>
      <c r="O471" s="87">
        <f t="shared" si="33"/>
        <v>6585.6</v>
      </c>
      <c r="P471" t="s">
        <v>555</v>
      </c>
      <c r="Q471" s="86">
        <v>65856000</v>
      </c>
      <c r="R471" s="86">
        <v>1487030000</v>
      </c>
      <c r="S471" s="37">
        <f t="shared" si="34"/>
        <v>1487.03</v>
      </c>
      <c r="T471" s="86">
        <f t="shared" si="35"/>
        <v>1487.03</v>
      </c>
      <c r="U471" t="s">
        <v>1210</v>
      </c>
      <c r="V471" t="s">
        <v>7992</v>
      </c>
    </row>
    <row r="472" spans="1:30" ht="15" customHeight="1" x14ac:dyDescent="0.25">
      <c r="A472" t="s">
        <v>1189</v>
      </c>
      <c r="B472">
        <v>3968479</v>
      </c>
      <c r="C472" t="s">
        <v>540</v>
      </c>
      <c r="D472" t="s">
        <v>1190</v>
      </c>
      <c r="E472" s="30" t="s">
        <v>1191</v>
      </c>
      <c r="F472" t="s">
        <v>549</v>
      </c>
      <c r="G472" t="s">
        <v>223</v>
      </c>
      <c r="H472">
        <v>14314666</v>
      </c>
      <c r="I472" t="s">
        <v>1219</v>
      </c>
      <c r="J472" t="s">
        <v>1220</v>
      </c>
      <c r="K472" t="s">
        <v>549</v>
      </c>
      <c r="L472" t="s">
        <v>1219</v>
      </c>
      <c r="M472" t="s">
        <v>1221</v>
      </c>
      <c r="N472" t="s">
        <v>1222</v>
      </c>
      <c r="O472" s="87">
        <f t="shared" si="33"/>
        <v>2840.32</v>
      </c>
      <c r="P472" t="s">
        <v>555</v>
      </c>
      <c r="Q472" s="86">
        <v>28403200</v>
      </c>
      <c r="R472" s="86">
        <v>641340000</v>
      </c>
      <c r="S472" s="86">
        <f t="shared" si="34"/>
        <v>641.34</v>
      </c>
      <c r="T472" s="86">
        <f t="shared" si="35"/>
        <v>641.34</v>
      </c>
      <c r="U472" t="s">
        <v>1210</v>
      </c>
      <c r="X472" t="s">
        <v>7992</v>
      </c>
    </row>
    <row r="473" spans="1:30" ht="15" customHeight="1" x14ac:dyDescent="0.25">
      <c r="A473" t="s">
        <v>1189</v>
      </c>
      <c r="B473">
        <v>3968479</v>
      </c>
      <c r="C473" t="s">
        <v>540</v>
      </c>
      <c r="D473" t="s">
        <v>1190</v>
      </c>
      <c r="E473" s="30" t="s">
        <v>1191</v>
      </c>
      <c r="F473" t="s">
        <v>549</v>
      </c>
      <c r="G473" t="s">
        <v>223</v>
      </c>
      <c r="H473">
        <v>14314666</v>
      </c>
      <c r="I473" t="s">
        <v>1223</v>
      </c>
      <c r="J473" t="s">
        <v>1224</v>
      </c>
      <c r="K473" t="s">
        <v>549</v>
      </c>
      <c r="L473" t="s">
        <v>1223</v>
      </c>
      <c r="M473" t="s">
        <v>1225</v>
      </c>
      <c r="N473" t="s">
        <v>1226</v>
      </c>
      <c r="O473" s="87">
        <f t="shared" si="33"/>
        <v>2468.48</v>
      </c>
      <c r="P473" t="s">
        <v>555</v>
      </c>
      <c r="Q473" s="86">
        <v>24684800</v>
      </c>
      <c r="R473" s="86">
        <v>557380000</v>
      </c>
      <c r="S473" s="86">
        <f t="shared" si="34"/>
        <v>557.38</v>
      </c>
      <c r="T473" s="86">
        <f t="shared" si="35"/>
        <v>557.38</v>
      </c>
      <c r="U473" t="s">
        <v>1210</v>
      </c>
      <c r="X473" t="s">
        <v>7992</v>
      </c>
    </row>
    <row r="474" spans="1:30" ht="15" customHeight="1" x14ac:dyDescent="0.25">
      <c r="A474" t="s">
        <v>1189</v>
      </c>
      <c r="B474">
        <v>3968479</v>
      </c>
      <c r="C474" t="s">
        <v>540</v>
      </c>
      <c r="D474" t="s">
        <v>1190</v>
      </c>
      <c r="E474" s="30" t="s">
        <v>1191</v>
      </c>
      <c r="F474" t="s">
        <v>549</v>
      </c>
      <c r="G474" t="s">
        <v>223</v>
      </c>
      <c r="H474">
        <v>14314666</v>
      </c>
      <c r="I474" t="s">
        <v>1227</v>
      </c>
      <c r="J474" t="s">
        <v>1228</v>
      </c>
      <c r="K474" t="s">
        <v>549</v>
      </c>
      <c r="L474" t="s">
        <v>1227</v>
      </c>
      <c r="M474" t="s">
        <v>1229</v>
      </c>
      <c r="N474" t="s">
        <v>1230</v>
      </c>
      <c r="O474" s="87">
        <f t="shared" si="33"/>
        <v>2240</v>
      </c>
      <c r="P474" t="s">
        <v>555</v>
      </c>
      <c r="Q474" s="86">
        <v>22400000</v>
      </c>
      <c r="R474" s="86">
        <v>505790000</v>
      </c>
      <c r="S474" s="86">
        <f t="shared" si="34"/>
        <v>505.79</v>
      </c>
      <c r="T474" s="86">
        <f t="shared" si="35"/>
        <v>505.79</v>
      </c>
      <c r="U474" t="s">
        <v>1210</v>
      </c>
      <c r="X474" t="s">
        <v>7992</v>
      </c>
    </row>
    <row r="475" spans="1:30" ht="15" customHeight="1" x14ac:dyDescent="0.25">
      <c r="A475" t="s">
        <v>1189</v>
      </c>
      <c r="B475">
        <v>3968479</v>
      </c>
      <c r="C475" t="s">
        <v>540</v>
      </c>
      <c r="D475" t="s">
        <v>1190</v>
      </c>
      <c r="E475" s="30" t="s">
        <v>1191</v>
      </c>
      <c r="F475" t="s">
        <v>549</v>
      </c>
      <c r="G475" t="s">
        <v>223</v>
      </c>
      <c r="H475">
        <v>14314666</v>
      </c>
      <c r="I475" t="s">
        <v>1231</v>
      </c>
      <c r="J475" t="s">
        <v>1232</v>
      </c>
      <c r="K475" t="s">
        <v>549</v>
      </c>
      <c r="L475" t="s">
        <v>1231</v>
      </c>
      <c r="M475" t="s">
        <v>1233</v>
      </c>
      <c r="N475" t="s">
        <v>1234</v>
      </c>
      <c r="O475" s="87">
        <f t="shared" si="33"/>
        <v>17427.2</v>
      </c>
      <c r="P475" t="s">
        <v>555</v>
      </c>
      <c r="Q475" s="86">
        <v>174272000</v>
      </c>
      <c r="R475" s="86">
        <v>3935060000</v>
      </c>
      <c r="S475" s="111">
        <f t="shared" si="34"/>
        <v>3935.06</v>
      </c>
      <c r="T475" s="86">
        <f t="shared" si="35"/>
        <v>3935.06</v>
      </c>
      <c r="U475" t="s">
        <v>1210</v>
      </c>
      <c r="V475" t="s">
        <v>7992</v>
      </c>
    </row>
    <row r="476" spans="1:30" ht="15" customHeight="1" x14ac:dyDescent="0.25">
      <c r="A476" t="s">
        <v>1189</v>
      </c>
      <c r="B476">
        <v>3968479</v>
      </c>
      <c r="C476" t="s">
        <v>540</v>
      </c>
      <c r="D476" t="s">
        <v>1190</v>
      </c>
      <c r="E476" s="30" t="s">
        <v>1191</v>
      </c>
      <c r="F476" t="s">
        <v>549</v>
      </c>
      <c r="G476" t="s">
        <v>223</v>
      </c>
      <c r="H476">
        <v>14314666</v>
      </c>
      <c r="I476" t="s">
        <v>1235</v>
      </c>
      <c r="J476" t="s">
        <v>1236</v>
      </c>
      <c r="K476" t="s">
        <v>549</v>
      </c>
      <c r="L476" t="s">
        <v>1235</v>
      </c>
      <c r="M476" t="s">
        <v>1237</v>
      </c>
      <c r="N476" t="s">
        <v>1238</v>
      </c>
      <c r="O476" s="87">
        <f t="shared" si="33"/>
        <v>2508.8000000000002</v>
      </c>
      <c r="P476" t="s">
        <v>555</v>
      </c>
      <c r="Q476" s="86">
        <v>25088000</v>
      </c>
      <c r="R476" s="86">
        <v>566490000</v>
      </c>
      <c r="S476" s="86">
        <f t="shared" si="34"/>
        <v>566.49</v>
      </c>
      <c r="T476" s="86">
        <f t="shared" si="35"/>
        <v>566.49</v>
      </c>
      <c r="U476" t="s">
        <v>1210</v>
      </c>
      <c r="X476" t="s">
        <v>7992</v>
      </c>
    </row>
    <row r="477" spans="1:30" ht="15" customHeight="1" x14ac:dyDescent="0.25">
      <c r="A477" t="s">
        <v>1189</v>
      </c>
      <c r="B477">
        <v>3968479</v>
      </c>
      <c r="C477" t="s">
        <v>540</v>
      </c>
      <c r="D477" t="s">
        <v>1190</v>
      </c>
      <c r="E477" s="30" t="s">
        <v>1191</v>
      </c>
      <c r="F477" t="s">
        <v>549</v>
      </c>
      <c r="G477" t="s">
        <v>223</v>
      </c>
      <c r="H477">
        <v>14314666</v>
      </c>
      <c r="I477" t="s">
        <v>1239</v>
      </c>
      <c r="J477" t="s">
        <v>1240</v>
      </c>
      <c r="K477" t="s">
        <v>549</v>
      </c>
      <c r="L477" t="s">
        <v>1239</v>
      </c>
      <c r="M477" t="s">
        <v>1241</v>
      </c>
      <c r="N477" t="s">
        <v>1242</v>
      </c>
      <c r="O477" s="87">
        <f t="shared" si="33"/>
        <v>6540.8</v>
      </c>
      <c r="P477" t="s">
        <v>555</v>
      </c>
      <c r="Q477" s="86">
        <v>65408000</v>
      </c>
      <c r="R477" s="86">
        <v>1476910000</v>
      </c>
      <c r="S477" s="37">
        <f t="shared" si="34"/>
        <v>1476.91</v>
      </c>
      <c r="T477" s="86">
        <f t="shared" si="35"/>
        <v>1476.91</v>
      </c>
      <c r="U477" t="s">
        <v>1210</v>
      </c>
      <c r="V477" t="s">
        <v>7992</v>
      </c>
    </row>
    <row r="478" spans="1:30" ht="15" customHeight="1" x14ac:dyDescent="0.25">
      <c r="A478" t="s">
        <v>1189</v>
      </c>
      <c r="B478">
        <v>3968479</v>
      </c>
      <c r="C478" t="s">
        <v>540</v>
      </c>
      <c r="D478" t="s">
        <v>1190</v>
      </c>
      <c r="E478" s="30" t="s">
        <v>1191</v>
      </c>
      <c r="F478" t="s">
        <v>549</v>
      </c>
      <c r="G478" t="s">
        <v>223</v>
      </c>
      <c r="H478">
        <v>14314666</v>
      </c>
      <c r="I478" t="s">
        <v>1243</v>
      </c>
      <c r="J478" t="s">
        <v>1244</v>
      </c>
      <c r="K478" t="s">
        <v>549</v>
      </c>
      <c r="L478" t="s">
        <v>1243</v>
      </c>
      <c r="M478" t="s">
        <v>1245</v>
      </c>
      <c r="N478" t="s">
        <v>1246</v>
      </c>
      <c r="O478" s="87">
        <f t="shared" si="33"/>
        <v>2128</v>
      </c>
      <c r="P478" t="s">
        <v>555</v>
      </c>
      <c r="Q478" s="86">
        <v>21280000</v>
      </c>
      <c r="R478" s="86">
        <v>480500000</v>
      </c>
      <c r="S478" s="86">
        <f t="shared" si="34"/>
        <v>480.5</v>
      </c>
      <c r="T478" s="86">
        <f t="shared" si="35"/>
        <v>480.5</v>
      </c>
      <c r="U478" t="s">
        <v>1210</v>
      </c>
      <c r="X478" t="s">
        <v>7992</v>
      </c>
    </row>
    <row r="479" spans="1:30" ht="15" customHeight="1" x14ac:dyDescent="0.25">
      <c r="A479" t="s">
        <v>1189</v>
      </c>
      <c r="B479">
        <v>3968479</v>
      </c>
      <c r="C479" t="s">
        <v>540</v>
      </c>
      <c r="D479" t="s">
        <v>1190</v>
      </c>
      <c r="E479" s="30" t="s">
        <v>1191</v>
      </c>
      <c r="F479" t="s">
        <v>549</v>
      </c>
      <c r="G479" t="s">
        <v>223</v>
      </c>
      <c r="H479">
        <v>14314666</v>
      </c>
      <c r="I479" t="s">
        <v>1247</v>
      </c>
      <c r="J479" t="s">
        <v>1248</v>
      </c>
      <c r="K479" t="s">
        <v>549</v>
      </c>
      <c r="L479" t="s">
        <v>1247</v>
      </c>
      <c r="M479" t="s">
        <v>1249</v>
      </c>
      <c r="N479" t="s">
        <v>1250</v>
      </c>
      <c r="O479" s="87">
        <f t="shared" si="33"/>
        <v>6504.96</v>
      </c>
      <c r="P479" t="s">
        <v>555</v>
      </c>
      <c r="Q479" s="86">
        <v>65049600</v>
      </c>
      <c r="R479" s="86">
        <v>1468820000</v>
      </c>
      <c r="S479" s="37">
        <f t="shared" si="34"/>
        <v>1468.82</v>
      </c>
      <c r="T479" s="86">
        <f t="shared" si="35"/>
        <v>1468.82</v>
      </c>
      <c r="U479" t="s">
        <v>1210</v>
      </c>
      <c r="V479" t="s">
        <v>7992</v>
      </c>
    </row>
    <row r="480" spans="1:30" ht="15" customHeight="1" x14ac:dyDescent="0.25">
      <c r="A480" t="s">
        <v>1189</v>
      </c>
      <c r="B480">
        <v>3968479</v>
      </c>
      <c r="C480" t="s">
        <v>540</v>
      </c>
      <c r="D480" t="s">
        <v>1190</v>
      </c>
      <c r="E480" s="30" t="s">
        <v>1191</v>
      </c>
      <c r="F480" t="s">
        <v>549</v>
      </c>
      <c r="G480" t="s">
        <v>223</v>
      </c>
      <c r="H480">
        <v>14314666</v>
      </c>
      <c r="I480" t="s">
        <v>1251</v>
      </c>
      <c r="J480" t="s">
        <v>1252</v>
      </c>
      <c r="K480" t="s">
        <v>549</v>
      </c>
      <c r="L480" t="s">
        <v>1251</v>
      </c>
      <c r="M480" s="90">
        <v>41893.485960648148</v>
      </c>
      <c r="N480" t="s">
        <v>1253</v>
      </c>
      <c r="O480" s="87">
        <f t="shared" si="33"/>
        <v>7244.16</v>
      </c>
      <c r="P480" t="s">
        <v>555</v>
      </c>
      <c r="Q480" s="86">
        <v>72441600</v>
      </c>
      <c r="R480" s="86">
        <v>1635730000</v>
      </c>
      <c r="S480" s="175">
        <f t="shared" si="34"/>
        <v>1635.73</v>
      </c>
      <c r="T480" s="86">
        <f t="shared" si="35"/>
        <v>1635.73</v>
      </c>
      <c r="U480" t="s">
        <v>1210</v>
      </c>
      <c r="V480" t="s">
        <v>7992</v>
      </c>
    </row>
    <row r="481" spans="1:26" ht="15" customHeight="1" x14ac:dyDescent="0.25">
      <c r="A481" t="s">
        <v>1189</v>
      </c>
      <c r="B481">
        <v>3968479</v>
      </c>
      <c r="C481" t="s">
        <v>540</v>
      </c>
      <c r="D481" t="s">
        <v>1190</v>
      </c>
      <c r="E481" s="30" t="s">
        <v>1191</v>
      </c>
      <c r="F481" t="s">
        <v>549</v>
      </c>
      <c r="G481" t="s">
        <v>223</v>
      </c>
      <c r="H481">
        <v>14314666</v>
      </c>
      <c r="I481" t="s">
        <v>1254</v>
      </c>
      <c r="J481" t="s">
        <v>1255</v>
      </c>
      <c r="K481" t="s">
        <v>549</v>
      </c>
      <c r="L481" t="s">
        <v>1254</v>
      </c>
      <c r="M481" t="s">
        <v>1256</v>
      </c>
      <c r="N481" t="s">
        <v>1257</v>
      </c>
      <c r="O481" s="87">
        <f t="shared" si="33"/>
        <v>10536.96</v>
      </c>
      <c r="P481" t="s">
        <v>555</v>
      </c>
      <c r="Q481" s="86">
        <v>105369600</v>
      </c>
      <c r="R481" s="86">
        <v>2379240000</v>
      </c>
      <c r="S481" s="111">
        <f t="shared" si="34"/>
        <v>2379.2399999999998</v>
      </c>
      <c r="T481" s="86">
        <f t="shared" si="35"/>
        <v>2379.2399999999998</v>
      </c>
      <c r="U481" t="s">
        <v>1210</v>
      </c>
      <c r="V481" t="s">
        <v>7992</v>
      </c>
    </row>
    <row r="482" spans="1:26" ht="15" customHeight="1" x14ac:dyDescent="0.25">
      <c r="A482" t="s">
        <v>1189</v>
      </c>
      <c r="B482">
        <v>3968479</v>
      </c>
      <c r="C482" t="s">
        <v>540</v>
      </c>
      <c r="D482" t="s">
        <v>1190</v>
      </c>
      <c r="E482" s="30" t="s">
        <v>1191</v>
      </c>
      <c r="F482" t="s">
        <v>549</v>
      </c>
      <c r="G482" t="s">
        <v>223</v>
      </c>
      <c r="H482">
        <v>14314666</v>
      </c>
      <c r="I482" t="s">
        <v>1258</v>
      </c>
      <c r="J482" t="s">
        <v>1259</v>
      </c>
      <c r="K482" t="s">
        <v>549</v>
      </c>
      <c r="L482" t="s">
        <v>1258</v>
      </c>
      <c r="M482" t="s">
        <v>1260</v>
      </c>
      <c r="N482" t="s">
        <v>1261</v>
      </c>
      <c r="O482" s="87">
        <f t="shared" si="33"/>
        <v>2222.08</v>
      </c>
      <c r="P482" t="s">
        <v>555</v>
      </c>
      <c r="Q482" s="86">
        <v>22220800</v>
      </c>
      <c r="R482" s="86">
        <v>501750000</v>
      </c>
      <c r="S482" s="86">
        <f t="shared" si="34"/>
        <v>501.75</v>
      </c>
      <c r="T482" s="86">
        <f t="shared" si="35"/>
        <v>501.75</v>
      </c>
      <c r="U482" t="s">
        <v>1210</v>
      </c>
      <c r="X482" t="s">
        <v>7992</v>
      </c>
    </row>
    <row r="483" spans="1:26" ht="15" customHeight="1" x14ac:dyDescent="0.25">
      <c r="A483" t="s">
        <v>1189</v>
      </c>
      <c r="B483">
        <v>3968479</v>
      </c>
      <c r="C483" t="s">
        <v>540</v>
      </c>
      <c r="D483" t="s">
        <v>1190</v>
      </c>
      <c r="E483" s="30" t="s">
        <v>1191</v>
      </c>
      <c r="F483" t="s">
        <v>549</v>
      </c>
      <c r="G483" t="s">
        <v>223</v>
      </c>
      <c r="H483">
        <v>14314666</v>
      </c>
      <c r="I483" t="s">
        <v>1262</v>
      </c>
      <c r="J483" t="s">
        <v>1263</v>
      </c>
      <c r="K483" t="s">
        <v>549</v>
      </c>
      <c r="L483" t="s">
        <v>1262</v>
      </c>
      <c r="M483" t="s">
        <v>1264</v>
      </c>
      <c r="N483" t="s">
        <v>1265</v>
      </c>
      <c r="O483" s="87">
        <f t="shared" si="33"/>
        <v>3897.6</v>
      </c>
      <c r="P483" t="s">
        <v>555</v>
      </c>
      <c r="Q483" s="86">
        <v>38976000</v>
      </c>
      <c r="R483" s="86">
        <v>880080000</v>
      </c>
      <c r="S483" s="86">
        <f t="shared" si="34"/>
        <v>880.08</v>
      </c>
      <c r="T483" s="86">
        <f t="shared" si="35"/>
        <v>880.08</v>
      </c>
      <c r="U483" t="s">
        <v>1210</v>
      </c>
      <c r="X483" t="s">
        <v>7992</v>
      </c>
    </row>
    <row r="484" spans="1:26" ht="15" customHeight="1" x14ac:dyDescent="0.25">
      <c r="A484" t="s">
        <v>1189</v>
      </c>
      <c r="B484">
        <v>3968479</v>
      </c>
      <c r="C484" t="s">
        <v>540</v>
      </c>
      <c r="D484" t="s">
        <v>1190</v>
      </c>
      <c r="E484" s="30" t="s">
        <v>1191</v>
      </c>
      <c r="F484" t="s">
        <v>549</v>
      </c>
      <c r="G484" t="s">
        <v>223</v>
      </c>
      <c r="H484">
        <v>14314666</v>
      </c>
      <c r="I484" t="s">
        <v>1266</v>
      </c>
      <c r="J484" t="s">
        <v>1267</v>
      </c>
      <c r="K484" t="s">
        <v>549</v>
      </c>
      <c r="L484" t="s">
        <v>1266</v>
      </c>
      <c r="M484" t="s">
        <v>1268</v>
      </c>
      <c r="N484" t="s">
        <v>1269</v>
      </c>
      <c r="O484" s="87">
        <f t="shared" si="33"/>
        <v>3839.36</v>
      </c>
      <c r="P484" t="s">
        <v>555</v>
      </c>
      <c r="Q484" s="86">
        <v>38393600</v>
      </c>
      <c r="R484" s="86">
        <v>866930000</v>
      </c>
      <c r="S484" s="86">
        <f t="shared" si="34"/>
        <v>866.93</v>
      </c>
      <c r="T484" s="86">
        <f t="shared" si="35"/>
        <v>866.93</v>
      </c>
      <c r="U484" t="s">
        <v>1210</v>
      </c>
      <c r="X484" t="s">
        <v>7992</v>
      </c>
    </row>
    <row r="485" spans="1:26" ht="15" customHeight="1" x14ac:dyDescent="0.25">
      <c r="A485" t="s">
        <v>1189</v>
      </c>
      <c r="B485">
        <v>3968479</v>
      </c>
      <c r="C485" t="s">
        <v>540</v>
      </c>
      <c r="D485" t="s">
        <v>1190</v>
      </c>
      <c r="E485" s="30" t="s">
        <v>1191</v>
      </c>
      <c r="F485" t="s">
        <v>549</v>
      </c>
      <c r="G485" t="s">
        <v>223</v>
      </c>
      <c r="H485">
        <v>14314666</v>
      </c>
      <c r="I485" t="s">
        <v>1270</v>
      </c>
      <c r="J485" t="s">
        <v>1271</v>
      </c>
      <c r="K485" t="s">
        <v>549</v>
      </c>
      <c r="L485" t="s">
        <v>1270</v>
      </c>
      <c r="M485" t="s">
        <v>1272</v>
      </c>
      <c r="N485" t="s">
        <v>1273</v>
      </c>
      <c r="O485" s="87">
        <f t="shared" si="33"/>
        <v>3575.04</v>
      </c>
      <c r="P485" t="s">
        <v>555</v>
      </c>
      <c r="Q485" s="86">
        <v>35750400</v>
      </c>
      <c r="R485" s="86">
        <v>807240000</v>
      </c>
      <c r="S485" s="86">
        <f t="shared" si="34"/>
        <v>807.24</v>
      </c>
      <c r="T485" s="86">
        <f t="shared" si="35"/>
        <v>807.24</v>
      </c>
      <c r="U485" t="s">
        <v>1210</v>
      </c>
      <c r="X485" t="s">
        <v>7992</v>
      </c>
    </row>
    <row r="486" spans="1:26" ht="15" customHeight="1" x14ac:dyDescent="0.25">
      <c r="A486" t="s">
        <v>1189</v>
      </c>
      <c r="B486">
        <v>3968479</v>
      </c>
      <c r="C486" t="s">
        <v>540</v>
      </c>
      <c r="D486" t="s">
        <v>1190</v>
      </c>
      <c r="E486" s="30" t="s">
        <v>1191</v>
      </c>
      <c r="F486" t="s">
        <v>549</v>
      </c>
      <c r="G486" t="s">
        <v>223</v>
      </c>
      <c r="H486">
        <v>14314666</v>
      </c>
      <c r="I486" t="s">
        <v>1274</v>
      </c>
      <c r="J486" t="s">
        <v>1275</v>
      </c>
      <c r="K486" t="s">
        <v>549</v>
      </c>
      <c r="L486" t="s">
        <v>1274</v>
      </c>
      <c r="M486" t="s">
        <v>1276</v>
      </c>
      <c r="N486" t="s">
        <v>1277</v>
      </c>
      <c r="O486" s="87">
        <f t="shared" si="33"/>
        <v>24416</v>
      </c>
      <c r="P486" t="s">
        <v>555</v>
      </c>
      <c r="Q486" s="86">
        <v>244160000</v>
      </c>
      <c r="R486" s="86">
        <v>5513130000</v>
      </c>
      <c r="S486" s="111">
        <f t="shared" si="34"/>
        <v>5513.13</v>
      </c>
      <c r="T486" s="86">
        <f t="shared" si="35"/>
        <v>5513.13</v>
      </c>
      <c r="U486" t="s">
        <v>1210</v>
      </c>
      <c r="V486" t="s">
        <v>7992</v>
      </c>
    </row>
    <row r="487" spans="1:26" ht="15" customHeight="1" x14ac:dyDescent="0.25">
      <c r="A487" t="s">
        <v>1189</v>
      </c>
      <c r="B487">
        <v>3968479</v>
      </c>
      <c r="C487" t="s">
        <v>540</v>
      </c>
      <c r="D487" t="s">
        <v>1190</v>
      </c>
      <c r="E487" s="30" t="s">
        <v>1191</v>
      </c>
      <c r="F487" t="s">
        <v>549</v>
      </c>
      <c r="G487" t="s">
        <v>223</v>
      </c>
      <c r="H487">
        <v>14314666</v>
      </c>
      <c r="I487" t="s">
        <v>1278</v>
      </c>
      <c r="J487" t="s">
        <v>1279</v>
      </c>
      <c r="K487" t="s">
        <v>549</v>
      </c>
      <c r="L487" t="s">
        <v>1278</v>
      </c>
      <c r="M487" t="s">
        <v>1280</v>
      </c>
      <c r="N487" t="s">
        <v>1281</v>
      </c>
      <c r="O487" s="87">
        <f t="shared" si="33"/>
        <v>23744</v>
      </c>
      <c r="P487" t="s">
        <v>555</v>
      </c>
      <c r="Q487" s="86">
        <v>237440000</v>
      </c>
      <c r="R487" s="86">
        <v>5370490000</v>
      </c>
      <c r="S487" s="174">
        <f t="shared" si="34"/>
        <v>5370.49</v>
      </c>
      <c r="T487" s="86">
        <f t="shared" si="35"/>
        <v>5370.49</v>
      </c>
      <c r="U487" t="s">
        <v>1196</v>
      </c>
      <c r="V487" t="s">
        <v>7990</v>
      </c>
    </row>
    <row r="488" spans="1:26" ht="15" customHeight="1" x14ac:dyDescent="0.25">
      <c r="A488" t="s">
        <v>1189</v>
      </c>
      <c r="B488">
        <v>3968479</v>
      </c>
      <c r="C488" t="s">
        <v>540</v>
      </c>
      <c r="D488" t="s">
        <v>1190</v>
      </c>
      <c r="E488" s="30" t="s">
        <v>1191</v>
      </c>
      <c r="F488" t="s">
        <v>549</v>
      </c>
      <c r="G488" t="s">
        <v>223</v>
      </c>
      <c r="H488">
        <v>14314666</v>
      </c>
      <c r="I488" t="s">
        <v>1282</v>
      </c>
      <c r="J488" t="s">
        <v>1283</v>
      </c>
      <c r="K488" t="s">
        <v>549</v>
      </c>
      <c r="L488" t="s">
        <v>1282</v>
      </c>
      <c r="M488" t="s">
        <v>1284</v>
      </c>
      <c r="N488" t="s">
        <v>1285</v>
      </c>
      <c r="O488" s="87">
        <f t="shared" si="33"/>
        <v>5160.96</v>
      </c>
      <c r="P488" t="s">
        <v>555</v>
      </c>
      <c r="Q488" s="86">
        <v>51609600</v>
      </c>
      <c r="R488" s="86">
        <v>1165340000</v>
      </c>
      <c r="S488" s="37">
        <f t="shared" si="34"/>
        <v>1165.3399999999999</v>
      </c>
      <c r="T488" s="86">
        <f t="shared" si="35"/>
        <v>1165.3399999999999</v>
      </c>
      <c r="U488" t="s">
        <v>1210</v>
      </c>
      <c r="V488" t="s">
        <v>7992</v>
      </c>
    </row>
    <row r="489" spans="1:26" ht="30" customHeight="1" x14ac:dyDescent="0.25">
      <c r="A489" t="s">
        <v>1286</v>
      </c>
      <c r="B489">
        <v>1590376</v>
      </c>
      <c r="C489" t="s">
        <v>540</v>
      </c>
      <c r="D489" t="s">
        <v>541</v>
      </c>
      <c r="E489" s="30" t="s">
        <v>1287</v>
      </c>
      <c r="F489" t="s">
        <v>549</v>
      </c>
      <c r="G489" t="s">
        <v>223</v>
      </c>
      <c r="H489">
        <v>14314666</v>
      </c>
      <c r="I489" t="s">
        <v>1288</v>
      </c>
      <c r="J489" t="s">
        <v>1289</v>
      </c>
      <c r="K489" t="s">
        <v>549</v>
      </c>
      <c r="L489" t="s">
        <v>1288</v>
      </c>
      <c r="M489" t="s">
        <v>1290</v>
      </c>
      <c r="N489" t="s">
        <v>1291</v>
      </c>
      <c r="O489" s="87">
        <f t="shared" si="33"/>
        <v>79232</v>
      </c>
      <c r="P489" t="s">
        <v>555</v>
      </c>
      <c r="Q489" s="86">
        <v>792320000</v>
      </c>
      <c r="R489" s="86">
        <v>17835000000</v>
      </c>
      <c r="S489" s="182">
        <f t="shared" si="34"/>
        <v>17835</v>
      </c>
      <c r="T489" s="86">
        <f t="shared" si="35"/>
        <v>17835</v>
      </c>
      <c r="U489" t="s">
        <v>1292</v>
      </c>
      <c r="V489" t="s">
        <v>7993</v>
      </c>
    </row>
    <row r="490" spans="1:26" ht="15" hidden="1" customHeight="1" x14ac:dyDescent="0.25">
      <c r="A490" s="91" t="s">
        <v>459</v>
      </c>
      <c r="O490" s="87"/>
      <c r="S490" s="86"/>
    </row>
    <row r="491" spans="1:26" ht="15" hidden="1" customHeight="1" x14ac:dyDescent="0.25">
      <c r="A491" s="91" t="s">
        <v>2368</v>
      </c>
      <c r="O491" s="87"/>
      <c r="S491" s="86"/>
    </row>
    <row r="492" spans="1:26" ht="15" customHeight="1" x14ac:dyDescent="0.25">
      <c r="A492" t="s">
        <v>2898</v>
      </c>
      <c r="B492">
        <v>10791204</v>
      </c>
      <c r="C492" t="s">
        <v>540</v>
      </c>
      <c r="D492" t="s">
        <v>541</v>
      </c>
      <c r="E492" s="30" t="s">
        <v>2899</v>
      </c>
      <c r="F492" t="s">
        <v>549</v>
      </c>
      <c r="G492" t="s">
        <v>1295</v>
      </c>
      <c r="H492">
        <v>4364349</v>
      </c>
      <c r="I492" t="s">
        <v>5397</v>
      </c>
      <c r="J492" t="s">
        <v>5398</v>
      </c>
      <c r="K492" t="s">
        <v>549</v>
      </c>
      <c r="L492" t="s">
        <v>5397</v>
      </c>
      <c r="M492" t="s">
        <v>5399</v>
      </c>
      <c r="N492" t="s">
        <v>5400</v>
      </c>
      <c r="O492" s="87">
        <f t="shared" ref="O492:O555" si="36">Q492/10000</f>
        <v>1575</v>
      </c>
      <c r="P492" t="s">
        <v>555</v>
      </c>
      <c r="Q492" s="86">
        <v>15750000</v>
      </c>
      <c r="R492" s="86">
        <v>351620000</v>
      </c>
      <c r="S492" s="86">
        <f t="shared" ref="S492:S527" si="37">R492/1000000</f>
        <v>351.62</v>
      </c>
      <c r="T492" s="86">
        <v>10281</v>
      </c>
      <c r="U492" t="s">
        <v>5401</v>
      </c>
      <c r="Z492" t="s">
        <v>7994</v>
      </c>
    </row>
    <row r="493" spans="1:26" ht="15" customHeight="1" x14ac:dyDescent="0.25">
      <c r="A493" t="s">
        <v>2898</v>
      </c>
      <c r="B493">
        <v>10791204</v>
      </c>
      <c r="C493" t="s">
        <v>540</v>
      </c>
      <c r="D493" t="s">
        <v>541</v>
      </c>
      <c r="E493" s="30" t="s">
        <v>2899</v>
      </c>
      <c r="F493" t="s">
        <v>549</v>
      </c>
      <c r="G493" t="s">
        <v>1295</v>
      </c>
      <c r="H493">
        <v>4364349</v>
      </c>
      <c r="I493" t="s">
        <v>5402</v>
      </c>
      <c r="J493" t="s">
        <v>5403</v>
      </c>
      <c r="K493" t="s">
        <v>549</v>
      </c>
      <c r="L493" t="s">
        <v>5402</v>
      </c>
      <c r="M493" t="s">
        <v>5404</v>
      </c>
      <c r="N493" t="s">
        <v>5405</v>
      </c>
      <c r="O493" s="87">
        <f t="shared" si="36"/>
        <v>1890</v>
      </c>
      <c r="P493" t="s">
        <v>555</v>
      </c>
      <c r="Q493" s="86">
        <v>18900000</v>
      </c>
      <c r="R493" s="86">
        <v>421930000</v>
      </c>
      <c r="S493" s="86">
        <f t="shared" si="37"/>
        <v>421.93</v>
      </c>
      <c r="T493" s="86">
        <v>10276</v>
      </c>
      <c r="U493" t="s">
        <v>2904</v>
      </c>
      <c r="Z493" t="s">
        <v>7995</v>
      </c>
    </row>
    <row r="494" spans="1:26" ht="15" customHeight="1" x14ac:dyDescent="0.25">
      <c r="A494" t="s">
        <v>2898</v>
      </c>
      <c r="B494">
        <v>10791204</v>
      </c>
      <c r="C494" t="s">
        <v>540</v>
      </c>
      <c r="D494" t="s">
        <v>541</v>
      </c>
      <c r="E494" s="30" t="s">
        <v>2899</v>
      </c>
      <c r="F494" t="s">
        <v>549</v>
      </c>
      <c r="G494" t="s">
        <v>1295</v>
      </c>
      <c r="H494">
        <v>4364349</v>
      </c>
      <c r="I494" t="s">
        <v>5406</v>
      </c>
      <c r="J494" t="s">
        <v>5407</v>
      </c>
      <c r="K494" t="s">
        <v>549</v>
      </c>
      <c r="L494" t="s">
        <v>5406</v>
      </c>
      <c r="M494" t="s">
        <v>5408</v>
      </c>
      <c r="N494" t="s">
        <v>1471</v>
      </c>
      <c r="O494" s="87">
        <f t="shared" si="36"/>
        <v>1314</v>
      </c>
      <c r="P494" t="s">
        <v>555</v>
      </c>
      <c r="Q494" s="86">
        <v>13140000</v>
      </c>
      <c r="R494" s="86">
        <v>293350000</v>
      </c>
      <c r="S494" s="86">
        <f t="shared" si="37"/>
        <v>293.35000000000002</v>
      </c>
      <c r="T494" s="86">
        <v>10297</v>
      </c>
      <c r="U494" t="s">
        <v>1472</v>
      </c>
      <c r="Z494" t="s">
        <v>7996</v>
      </c>
    </row>
    <row r="495" spans="1:26" ht="15" customHeight="1" x14ac:dyDescent="0.25">
      <c r="A495" t="s">
        <v>3338</v>
      </c>
      <c r="B495">
        <v>5988596</v>
      </c>
      <c r="C495" t="s">
        <v>540</v>
      </c>
      <c r="D495" t="s">
        <v>541</v>
      </c>
      <c r="E495" s="30" t="s">
        <v>3339</v>
      </c>
      <c r="F495" t="s">
        <v>549</v>
      </c>
      <c r="G495" t="s">
        <v>1295</v>
      </c>
      <c r="H495">
        <v>4364349</v>
      </c>
      <c r="I495" t="s">
        <v>5409</v>
      </c>
      <c r="J495" t="s">
        <v>5410</v>
      </c>
      <c r="K495" t="s">
        <v>549</v>
      </c>
      <c r="L495" t="s">
        <v>5409</v>
      </c>
      <c r="M495" t="s">
        <v>5411</v>
      </c>
      <c r="N495" t="s">
        <v>5412</v>
      </c>
      <c r="O495" s="87">
        <f t="shared" si="36"/>
        <v>93.78</v>
      </c>
      <c r="P495" t="s">
        <v>555</v>
      </c>
      <c r="Q495" s="86">
        <v>937800</v>
      </c>
      <c r="R495" s="86">
        <v>20870000</v>
      </c>
      <c r="S495" s="86">
        <f t="shared" si="37"/>
        <v>20.87</v>
      </c>
      <c r="T495" s="86">
        <v>11358</v>
      </c>
      <c r="U495" t="s">
        <v>1057</v>
      </c>
      <c r="W495" t="s">
        <v>7911</v>
      </c>
    </row>
    <row r="496" spans="1:26" ht="15" customHeight="1" x14ac:dyDescent="0.25">
      <c r="A496" t="s">
        <v>3338</v>
      </c>
      <c r="B496">
        <v>5988596</v>
      </c>
      <c r="C496" t="s">
        <v>540</v>
      </c>
      <c r="D496" t="s">
        <v>541</v>
      </c>
      <c r="E496" s="30" t="s">
        <v>3339</v>
      </c>
      <c r="F496" t="s">
        <v>549</v>
      </c>
      <c r="G496" t="s">
        <v>1295</v>
      </c>
      <c r="H496">
        <v>4364349</v>
      </c>
      <c r="I496" t="s">
        <v>5413</v>
      </c>
      <c r="J496" t="s">
        <v>5414</v>
      </c>
      <c r="K496" t="s">
        <v>549</v>
      </c>
      <c r="L496" t="s">
        <v>5413</v>
      </c>
      <c r="M496" t="s">
        <v>5415</v>
      </c>
      <c r="N496" t="s">
        <v>5416</v>
      </c>
      <c r="O496" s="87">
        <f t="shared" si="36"/>
        <v>497.5</v>
      </c>
      <c r="P496" t="s">
        <v>555</v>
      </c>
      <c r="Q496" s="86">
        <v>4975000</v>
      </c>
      <c r="R496" s="86">
        <v>110730000</v>
      </c>
      <c r="S496" s="86">
        <f t="shared" si="37"/>
        <v>110.73</v>
      </c>
      <c r="T496" s="86">
        <v>11358</v>
      </c>
      <c r="U496" t="s">
        <v>1057</v>
      </c>
      <c r="W496" t="s">
        <v>7911</v>
      </c>
    </row>
    <row r="497" spans="1:25" ht="15" customHeight="1" x14ac:dyDescent="0.25">
      <c r="A497" t="s">
        <v>3338</v>
      </c>
      <c r="B497">
        <v>5988596</v>
      </c>
      <c r="C497" t="s">
        <v>540</v>
      </c>
      <c r="D497" t="s">
        <v>541</v>
      </c>
      <c r="E497" s="30" t="s">
        <v>3339</v>
      </c>
      <c r="F497" t="s">
        <v>549</v>
      </c>
      <c r="G497" t="s">
        <v>1295</v>
      </c>
      <c r="H497">
        <v>4364349</v>
      </c>
      <c r="I497" t="s">
        <v>5417</v>
      </c>
      <c r="J497" t="s">
        <v>5418</v>
      </c>
      <c r="K497" t="s">
        <v>549</v>
      </c>
      <c r="L497" t="s">
        <v>5417</v>
      </c>
      <c r="M497" t="s">
        <v>5419</v>
      </c>
      <c r="N497" t="s">
        <v>5416</v>
      </c>
      <c r="O497" s="87">
        <f t="shared" si="36"/>
        <v>742.5</v>
      </c>
      <c r="P497" t="s">
        <v>555</v>
      </c>
      <c r="Q497" s="86">
        <v>7425000</v>
      </c>
      <c r="R497" s="86">
        <v>165260000</v>
      </c>
      <c r="S497" s="86">
        <f t="shared" si="37"/>
        <v>165.26</v>
      </c>
      <c r="T497" s="86">
        <v>11358</v>
      </c>
      <c r="U497" t="s">
        <v>1057</v>
      </c>
      <c r="W497" t="s">
        <v>7911</v>
      </c>
    </row>
    <row r="498" spans="1:25" ht="15" customHeight="1" x14ac:dyDescent="0.25">
      <c r="A498" t="s">
        <v>3338</v>
      </c>
      <c r="B498">
        <v>5988596</v>
      </c>
      <c r="C498" t="s">
        <v>540</v>
      </c>
      <c r="D498" t="s">
        <v>541</v>
      </c>
      <c r="E498" s="30" t="s">
        <v>3339</v>
      </c>
      <c r="F498" t="s">
        <v>549</v>
      </c>
      <c r="G498" t="s">
        <v>1295</v>
      </c>
      <c r="H498">
        <v>4364349</v>
      </c>
      <c r="I498" t="s">
        <v>5420</v>
      </c>
      <c r="J498" t="s">
        <v>5421</v>
      </c>
      <c r="K498" t="s">
        <v>549</v>
      </c>
      <c r="L498" t="s">
        <v>5420</v>
      </c>
      <c r="M498" t="s">
        <v>5422</v>
      </c>
      <c r="N498" t="s">
        <v>5423</v>
      </c>
      <c r="O498" s="87">
        <f t="shared" si="36"/>
        <v>148.19999999999999</v>
      </c>
      <c r="P498" t="s">
        <v>555</v>
      </c>
      <c r="Q498" s="86">
        <v>1482000</v>
      </c>
      <c r="R498" s="86">
        <v>32980000</v>
      </c>
      <c r="S498" s="86">
        <f t="shared" si="37"/>
        <v>32.979999999999997</v>
      </c>
      <c r="T498" s="86">
        <v>15116</v>
      </c>
      <c r="U498" t="s">
        <v>5424</v>
      </c>
      <c r="Y498" t="s">
        <v>7997</v>
      </c>
    </row>
    <row r="499" spans="1:25" ht="15" customHeight="1" x14ac:dyDescent="0.25">
      <c r="A499" t="s">
        <v>3338</v>
      </c>
      <c r="B499">
        <v>5988596</v>
      </c>
      <c r="C499" t="s">
        <v>540</v>
      </c>
      <c r="D499" t="s">
        <v>541</v>
      </c>
      <c r="E499" s="30" t="s">
        <v>3339</v>
      </c>
      <c r="F499" t="s">
        <v>549</v>
      </c>
      <c r="G499" t="s">
        <v>1295</v>
      </c>
      <c r="H499">
        <v>4364349</v>
      </c>
      <c r="I499" t="s">
        <v>5425</v>
      </c>
      <c r="J499" t="s">
        <v>5426</v>
      </c>
      <c r="K499" t="s">
        <v>549</v>
      </c>
      <c r="L499" t="s">
        <v>5425</v>
      </c>
      <c r="M499" t="s">
        <v>5427</v>
      </c>
      <c r="N499" t="s">
        <v>5428</v>
      </c>
      <c r="O499" s="87">
        <f t="shared" si="36"/>
        <v>29.2</v>
      </c>
      <c r="P499" t="s">
        <v>555</v>
      </c>
      <c r="Q499" s="86">
        <v>292000</v>
      </c>
      <c r="R499" s="86">
        <v>6500000</v>
      </c>
      <c r="S499" s="86">
        <f t="shared" si="37"/>
        <v>6.5</v>
      </c>
      <c r="T499" s="86">
        <v>14853</v>
      </c>
      <c r="U499" t="s">
        <v>3518</v>
      </c>
      <c r="W499" t="s">
        <v>7957</v>
      </c>
    </row>
    <row r="500" spans="1:25" ht="15" customHeight="1" x14ac:dyDescent="0.25">
      <c r="A500" t="s">
        <v>3338</v>
      </c>
      <c r="B500">
        <v>5988596</v>
      </c>
      <c r="C500" t="s">
        <v>540</v>
      </c>
      <c r="D500" t="s">
        <v>541</v>
      </c>
      <c r="E500" s="30" t="s">
        <v>3339</v>
      </c>
      <c r="F500" t="s">
        <v>549</v>
      </c>
      <c r="G500" t="s">
        <v>1295</v>
      </c>
      <c r="H500">
        <v>4364349</v>
      </c>
      <c r="I500" t="s">
        <v>5429</v>
      </c>
      <c r="J500" t="s">
        <v>5430</v>
      </c>
      <c r="K500" t="s">
        <v>549</v>
      </c>
      <c r="L500" t="s">
        <v>5429</v>
      </c>
      <c r="M500" t="s">
        <v>5431</v>
      </c>
      <c r="N500" t="s">
        <v>5432</v>
      </c>
      <c r="O500" s="87">
        <f t="shared" si="36"/>
        <v>57.64</v>
      </c>
      <c r="P500" t="s">
        <v>555</v>
      </c>
      <c r="Q500" s="86">
        <v>576400</v>
      </c>
      <c r="R500" s="86">
        <v>12830000</v>
      </c>
      <c r="S500" s="86">
        <f t="shared" si="37"/>
        <v>12.83</v>
      </c>
      <c r="T500" s="86">
        <v>11829</v>
      </c>
      <c r="U500" t="s">
        <v>4363</v>
      </c>
      <c r="W500" t="s">
        <v>7946</v>
      </c>
    </row>
    <row r="501" spans="1:25" ht="15" customHeight="1" x14ac:dyDescent="0.25">
      <c r="A501" t="s">
        <v>3338</v>
      </c>
      <c r="B501">
        <v>5988596</v>
      </c>
      <c r="C501" t="s">
        <v>540</v>
      </c>
      <c r="D501" t="s">
        <v>541</v>
      </c>
      <c r="E501" s="30" t="s">
        <v>3339</v>
      </c>
      <c r="F501" t="s">
        <v>549</v>
      </c>
      <c r="G501" t="s">
        <v>1295</v>
      </c>
      <c r="H501">
        <v>4364349</v>
      </c>
      <c r="I501" t="s">
        <v>5433</v>
      </c>
      <c r="J501" t="s">
        <v>5434</v>
      </c>
      <c r="K501" t="s">
        <v>549</v>
      </c>
      <c r="L501" t="s">
        <v>5433</v>
      </c>
      <c r="M501" t="s">
        <v>5435</v>
      </c>
      <c r="N501" t="s">
        <v>5436</v>
      </c>
      <c r="O501" s="87">
        <f t="shared" si="36"/>
        <v>394.8</v>
      </c>
      <c r="P501" t="s">
        <v>555</v>
      </c>
      <c r="Q501" s="86">
        <v>3948000</v>
      </c>
      <c r="R501" s="86">
        <v>87870000</v>
      </c>
      <c r="S501" s="86">
        <f t="shared" si="37"/>
        <v>87.87</v>
      </c>
      <c r="T501" s="86">
        <v>11368</v>
      </c>
      <c r="U501" t="s">
        <v>3526</v>
      </c>
      <c r="W501" t="s">
        <v>7947</v>
      </c>
    </row>
    <row r="502" spans="1:25" ht="15" customHeight="1" x14ac:dyDescent="0.25">
      <c r="A502" t="s">
        <v>3338</v>
      </c>
      <c r="B502">
        <v>5988596</v>
      </c>
      <c r="C502" t="s">
        <v>540</v>
      </c>
      <c r="D502" t="s">
        <v>541</v>
      </c>
      <c r="E502" s="30" t="s">
        <v>3339</v>
      </c>
      <c r="F502" t="s">
        <v>549</v>
      </c>
      <c r="G502" t="s">
        <v>1295</v>
      </c>
      <c r="H502">
        <v>4364349</v>
      </c>
      <c r="I502" t="s">
        <v>5437</v>
      </c>
      <c r="J502" t="s">
        <v>5438</v>
      </c>
      <c r="K502" t="s">
        <v>549</v>
      </c>
      <c r="L502" t="s">
        <v>5437</v>
      </c>
      <c r="M502" t="s">
        <v>5439</v>
      </c>
      <c r="N502" t="s">
        <v>5440</v>
      </c>
      <c r="O502" s="87">
        <f t="shared" si="36"/>
        <v>77.2</v>
      </c>
      <c r="P502" t="s">
        <v>555</v>
      </c>
      <c r="Q502" s="86">
        <v>772000</v>
      </c>
      <c r="R502" s="86">
        <v>17180000</v>
      </c>
      <c r="S502" s="86">
        <f t="shared" si="37"/>
        <v>17.18</v>
      </c>
      <c r="T502" s="86">
        <v>11795</v>
      </c>
      <c r="U502" t="s">
        <v>5441</v>
      </c>
      <c r="W502" t="s">
        <v>7998</v>
      </c>
    </row>
    <row r="503" spans="1:25" ht="15" customHeight="1" x14ac:dyDescent="0.25">
      <c r="A503" t="s">
        <v>3338</v>
      </c>
      <c r="B503">
        <v>5988596</v>
      </c>
      <c r="C503" t="s">
        <v>540</v>
      </c>
      <c r="D503" t="s">
        <v>541</v>
      </c>
      <c r="E503" s="30" t="s">
        <v>3339</v>
      </c>
      <c r="F503" t="s">
        <v>549</v>
      </c>
      <c r="G503" t="s">
        <v>1295</v>
      </c>
      <c r="H503">
        <v>4364349</v>
      </c>
      <c r="I503" t="s">
        <v>5442</v>
      </c>
      <c r="J503" t="s">
        <v>5443</v>
      </c>
      <c r="K503" t="s">
        <v>549</v>
      </c>
      <c r="L503" t="s">
        <v>5442</v>
      </c>
      <c r="M503" t="s">
        <v>5444</v>
      </c>
      <c r="N503" t="s">
        <v>3376</v>
      </c>
      <c r="O503" s="87">
        <f t="shared" si="36"/>
        <v>119.2</v>
      </c>
      <c r="P503" t="s">
        <v>555</v>
      </c>
      <c r="Q503" s="86">
        <v>1192000</v>
      </c>
      <c r="R503" s="86">
        <v>26530000</v>
      </c>
      <c r="S503" s="86">
        <f t="shared" si="37"/>
        <v>26.53</v>
      </c>
      <c r="T503" s="86">
        <v>11636</v>
      </c>
      <c r="U503" t="s">
        <v>2313</v>
      </c>
      <c r="W503" t="s">
        <v>7963</v>
      </c>
    </row>
    <row r="504" spans="1:25" ht="15" customHeight="1" x14ac:dyDescent="0.25">
      <c r="A504" t="s">
        <v>3338</v>
      </c>
      <c r="B504">
        <v>5988596</v>
      </c>
      <c r="C504" t="s">
        <v>540</v>
      </c>
      <c r="D504" t="s">
        <v>541</v>
      </c>
      <c r="E504" s="30" t="s">
        <v>3339</v>
      </c>
      <c r="F504" t="s">
        <v>549</v>
      </c>
      <c r="G504" t="s">
        <v>1295</v>
      </c>
      <c r="H504">
        <v>4364349</v>
      </c>
      <c r="I504" t="s">
        <v>5445</v>
      </c>
      <c r="J504" t="s">
        <v>5446</v>
      </c>
      <c r="K504" t="s">
        <v>549</v>
      </c>
      <c r="L504" t="s">
        <v>5445</v>
      </c>
      <c r="M504" t="s">
        <v>5447</v>
      </c>
      <c r="N504" t="s">
        <v>5448</v>
      </c>
      <c r="O504" s="87">
        <f t="shared" si="36"/>
        <v>3442.5</v>
      </c>
      <c r="P504" t="s">
        <v>555</v>
      </c>
      <c r="Q504" s="86">
        <v>34425000</v>
      </c>
      <c r="R504" s="86">
        <v>766170000</v>
      </c>
      <c r="S504" s="86">
        <f t="shared" si="37"/>
        <v>766.17</v>
      </c>
      <c r="T504" s="86">
        <v>11889</v>
      </c>
      <c r="U504" t="s">
        <v>780</v>
      </c>
      <c r="W504" t="s">
        <v>7881</v>
      </c>
    </row>
    <row r="505" spans="1:25" ht="15" customHeight="1" x14ac:dyDescent="0.25">
      <c r="A505" t="s">
        <v>3338</v>
      </c>
      <c r="B505">
        <v>5988596</v>
      </c>
      <c r="C505" t="s">
        <v>540</v>
      </c>
      <c r="D505" t="s">
        <v>541</v>
      </c>
      <c r="E505" s="30" t="s">
        <v>3339</v>
      </c>
      <c r="F505" t="s">
        <v>549</v>
      </c>
      <c r="G505" t="s">
        <v>1295</v>
      </c>
      <c r="H505">
        <v>4364349</v>
      </c>
      <c r="I505" t="s">
        <v>5449</v>
      </c>
      <c r="J505" t="s">
        <v>5450</v>
      </c>
      <c r="K505" t="s">
        <v>549</v>
      </c>
      <c r="L505" t="s">
        <v>5449</v>
      </c>
      <c r="M505" t="s">
        <v>5451</v>
      </c>
      <c r="N505" t="s">
        <v>5448</v>
      </c>
      <c r="O505" s="87">
        <f t="shared" si="36"/>
        <v>4470</v>
      </c>
      <c r="P505" t="s">
        <v>555</v>
      </c>
      <c r="Q505" s="86">
        <v>44700000</v>
      </c>
      <c r="R505" s="86">
        <v>994860000</v>
      </c>
      <c r="S505" s="86">
        <f t="shared" si="37"/>
        <v>994.86</v>
      </c>
      <c r="T505" s="86">
        <v>11889</v>
      </c>
      <c r="U505" t="s">
        <v>780</v>
      </c>
      <c r="W505" t="s">
        <v>7881</v>
      </c>
    </row>
    <row r="506" spans="1:25" ht="15" customHeight="1" x14ac:dyDescent="0.25">
      <c r="A506" t="s">
        <v>3338</v>
      </c>
      <c r="B506">
        <v>5988596</v>
      </c>
      <c r="C506" t="s">
        <v>540</v>
      </c>
      <c r="D506" t="s">
        <v>541</v>
      </c>
      <c r="E506" s="30" t="s">
        <v>3339</v>
      </c>
      <c r="F506" t="s">
        <v>549</v>
      </c>
      <c r="G506" t="s">
        <v>1295</v>
      </c>
      <c r="H506">
        <v>4364349</v>
      </c>
      <c r="I506" t="s">
        <v>5452</v>
      </c>
      <c r="J506" t="s">
        <v>5453</v>
      </c>
      <c r="K506" t="s">
        <v>549</v>
      </c>
      <c r="L506" t="s">
        <v>5452</v>
      </c>
      <c r="M506" t="s">
        <v>5454</v>
      </c>
      <c r="N506" t="s">
        <v>5455</v>
      </c>
      <c r="O506" s="87">
        <f t="shared" si="36"/>
        <v>77.849999999999994</v>
      </c>
      <c r="P506" t="s">
        <v>555</v>
      </c>
      <c r="Q506" s="86">
        <v>778500</v>
      </c>
      <c r="R506" s="86">
        <v>17330000</v>
      </c>
      <c r="S506" s="86">
        <f t="shared" si="37"/>
        <v>17.329999999999998</v>
      </c>
      <c r="T506" s="86">
        <v>15614</v>
      </c>
      <c r="U506" t="s">
        <v>3889</v>
      </c>
      <c r="W506" t="s">
        <v>7999</v>
      </c>
    </row>
    <row r="507" spans="1:25" ht="15" customHeight="1" x14ac:dyDescent="0.25">
      <c r="A507" t="s">
        <v>3338</v>
      </c>
      <c r="B507">
        <v>5988596</v>
      </c>
      <c r="C507" t="s">
        <v>540</v>
      </c>
      <c r="D507" t="s">
        <v>541</v>
      </c>
      <c r="E507" s="30" t="s">
        <v>3339</v>
      </c>
      <c r="F507" t="s">
        <v>549</v>
      </c>
      <c r="G507" t="s">
        <v>1295</v>
      </c>
      <c r="H507">
        <v>4364349</v>
      </c>
      <c r="I507" t="s">
        <v>5456</v>
      </c>
      <c r="J507" t="s">
        <v>5457</v>
      </c>
      <c r="K507" t="s">
        <v>549</v>
      </c>
      <c r="L507" t="s">
        <v>5456</v>
      </c>
      <c r="M507" t="s">
        <v>5458</v>
      </c>
      <c r="N507" t="s">
        <v>3486</v>
      </c>
      <c r="O507" s="87">
        <f t="shared" si="36"/>
        <v>28.6</v>
      </c>
      <c r="P507" t="s">
        <v>555</v>
      </c>
      <c r="Q507" s="86">
        <v>286000</v>
      </c>
      <c r="R507" s="86">
        <v>6370000</v>
      </c>
      <c r="S507" s="86">
        <f t="shared" si="37"/>
        <v>6.37</v>
      </c>
      <c r="T507" s="86">
        <v>11885</v>
      </c>
      <c r="U507" t="s">
        <v>789</v>
      </c>
      <c r="W507" t="s">
        <v>7679</v>
      </c>
    </row>
    <row r="508" spans="1:25" ht="15" customHeight="1" x14ac:dyDescent="0.25">
      <c r="A508" t="s">
        <v>3338</v>
      </c>
      <c r="B508">
        <v>5988596</v>
      </c>
      <c r="C508" t="s">
        <v>540</v>
      </c>
      <c r="D508" t="s">
        <v>541</v>
      </c>
      <c r="E508" s="30" t="s">
        <v>3339</v>
      </c>
      <c r="F508" t="s">
        <v>549</v>
      </c>
      <c r="G508" t="s">
        <v>1295</v>
      </c>
      <c r="H508">
        <v>4364349</v>
      </c>
      <c r="I508" t="s">
        <v>5459</v>
      </c>
      <c r="J508" t="s">
        <v>5460</v>
      </c>
      <c r="K508" t="s">
        <v>549</v>
      </c>
      <c r="L508" t="s">
        <v>5459</v>
      </c>
      <c r="M508" t="s">
        <v>5461</v>
      </c>
      <c r="N508" t="s">
        <v>3530</v>
      </c>
      <c r="O508" s="87">
        <f t="shared" si="36"/>
        <v>154</v>
      </c>
      <c r="P508" t="s">
        <v>555</v>
      </c>
      <c r="Q508" s="86">
        <v>1540000</v>
      </c>
      <c r="R508" s="86">
        <v>34300000</v>
      </c>
      <c r="S508" s="86">
        <f t="shared" si="37"/>
        <v>34.299999999999997</v>
      </c>
      <c r="T508" s="86">
        <v>11368</v>
      </c>
      <c r="U508" t="s">
        <v>3526</v>
      </c>
      <c r="W508" t="s">
        <v>7947</v>
      </c>
    </row>
    <row r="509" spans="1:25" ht="15" customHeight="1" x14ac:dyDescent="0.25">
      <c r="A509" t="s">
        <v>3338</v>
      </c>
      <c r="B509">
        <v>5988596</v>
      </c>
      <c r="C509" t="s">
        <v>540</v>
      </c>
      <c r="D509" t="s">
        <v>541</v>
      </c>
      <c r="E509" s="30" t="s">
        <v>3339</v>
      </c>
      <c r="F509" t="s">
        <v>549</v>
      </c>
      <c r="G509" t="s">
        <v>1295</v>
      </c>
      <c r="H509">
        <v>4364349</v>
      </c>
      <c r="I509" t="s">
        <v>5462</v>
      </c>
      <c r="J509" t="s">
        <v>5463</v>
      </c>
      <c r="K509" t="s">
        <v>549</v>
      </c>
      <c r="L509" t="s">
        <v>5462</v>
      </c>
      <c r="M509" t="s">
        <v>5464</v>
      </c>
      <c r="N509" t="s">
        <v>5465</v>
      </c>
      <c r="O509" s="87">
        <f t="shared" si="36"/>
        <v>577.6</v>
      </c>
      <c r="P509" t="s">
        <v>555</v>
      </c>
      <c r="Q509" s="86">
        <v>5776000</v>
      </c>
      <c r="R509" s="86">
        <v>128550000</v>
      </c>
      <c r="S509" s="86">
        <f t="shared" si="37"/>
        <v>128.55000000000001</v>
      </c>
      <c r="T509" s="86">
        <v>11902</v>
      </c>
      <c r="U509" t="s">
        <v>3381</v>
      </c>
      <c r="W509" t="s">
        <v>7953</v>
      </c>
    </row>
    <row r="510" spans="1:25" ht="15" customHeight="1" x14ac:dyDescent="0.25">
      <c r="A510" t="s">
        <v>3338</v>
      </c>
      <c r="B510">
        <v>5988596</v>
      </c>
      <c r="C510" t="s">
        <v>540</v>
      </c>
      <c r="D510" t="s">
        <v>541</v>
      </c>
      <c r="E510" s="30" t="s">
        <v>3339</v>
      </c>
      <c r="F510" t="s">
        <v>549</v>
      </c>
      <c r="G510" t="s">
        <v>1295</v>
      </c>
      <c r="H510">
        <v>4364349</v>
      </c>
      <c r="I510" t="s">
        <v>5466</v>
      </c>
      <c r="J510" t="s">
        <v>5467</v>
      </c>
      <c r="K510" t="s">
        <v>549</v>
      </c>
      <c r="L510" t="s">
        <v>5466</v>
      </c>
      <c r="M510" t="s">
        <v>5468</v>
      </c>
      <c r="N510" t="s">
        <v>3389</v>
      </c>
      <c r="O510" s="87">
        <f t="shared" si="36"/>
        <v>642.5</v>
      </c>
      <c r="P510" t="s">
        <v>555</v>
      </c>
      <c r="Q510" s="86">
        <v>6425000</v>
      </c>
      <c r="R510" s="86">
        <v>143000000</v>
      </c>
      <c r="S510" s="86">
        <f t="shared" si="37"/>
        <v>143</v>
      </c>
      <c r="T510" s="86">
        <v>15614</v>
      </c>
      <c r="U510" t="s">
        <v>3889</v>
      </c>
      <c r="W510" t="s">
        <v>7999</v>
      </c>
    </row>
    <row r="511" spans="1:25" ht="15" customHeight="1" x14ac:dyDescent="0.25">
      <c r="A511" t="s">
        <v>3338</v>
      </c>
      <c r="B511">
        <v>5988596</v>
      </c>
      <c r="C511" t="s">
        <v>540</v>
      </c>
      <c r="D511" t="s">
        <v>541</v>
      </c>
      <c r="E511" s="30" t="s">
        <v>3339</v>
      </c>
      <c r="F511" t="s">
        <v>549</v>
      </c>
      <c r="G511" t="s">
        <v>1295</v>
      </c>
      <c r="H511">
        <v>4364349</v>
      </c>
      <c r="I511" t="s">
        <v>5469</v>
      </c>
      <c r="J511" t="s">
        <v>5470</v>
      </c>
      <c r="K511" t="s">
        <v>549</v>
      </c>
      <c r="L511" t="s">
        <v>5469</v>
      </c>
      <c r="M511" t="s">
        <v>5471</v>
      </c>
      <c r="N511" t="s">
        <v>5432</v>
      </c>
      <c r="O511" s="87">
        <f t="shared" si="36"/>
        <v>49.12</v>
      </c>
      <c r="P511" t="s">
        <v>555</v>
      </c>
      <c r="Q511" s="86">
        <v>491200</v>
      </c>
      <c r="R511" s="86">
        <v>10930000</v>
      </c>
      <c r="S511" s="86">
        <f t="shared" si="37"/>
        <v>10.93</v>
      </c>
      <c r="T511" s="86">
        <v>11829</v>
      </c>
      <c r="U511" t="s">
        <v>4363</v>
      </c>
      <c r="W511" t="s">
        <v>7946</v>
      </c>
    </row>
    <row r="512" spans="1:25" ht="15" customHeight="1" x14ac:dyDescent="0.25">
      <c r="A512" t="s">
        <v>3338</v>
      </c>
      <c r="B512">
        <v>5988596</v>
      </c>
      <c r="C512" t="s">
        <v>540</v>
      </c>
      <c r="D512" t="s">
        <v>541</v>
      </c>
      <c r="E512" s="30" t="s">
        <v>3339</v>
      </c>
      <c r="F512" t="s">
        <v>549</v>
      </c>
      <c r="G512" t="s">
        <v>1295</v>
      </c>
      <c r="H512">
        <v>4364349</v>
      </c>
      <c r="I512" t="s">
        <v>5472</v>
      </c>
      <c r="J512" t="s">
        <v>5473</v>
      </c>
      <c r="K512" t="s">
        <v>549</v>
      </c>
      <c r="L512" t="s">
        <v>5472</v>
      </c>
      <c r="M512" t="s">
        <v>5474</v>
      </c>
      <c r="N512" t="s">
        <v>5475</v>
      </c>
      <c r="O512" s="87">
        <f t="shared" si="36"/>
        <v>299.2</v>
      </c>
      <c r="P512" t="s">
        <v>555</v>
      </c>
      <c r="Q512" s="86">
        <v>2992000</v>
      </c>
      <c r="R512" s="86">
        <v>66500000</v>
      </c>
      <c r="S512" s="86">
        <f t="shared" si="37"/>
        <v>66.5</v>
      </c>
      <c r="T512" s="86">
        <v>11908</v>
      </c>
      <c r="U512" t="s">
        <v>2165</v>
      </c>
      <c r="W512" t="s">
        <v>8000</v>
      </c>
    </row>
    <row r="513" spans="1:23" ht="15" customHeight="1" x14ac:dyDescent="0.25">
      <c r="A513" t="s">
        <v>3338</v>
      </c>
      <c r="B513">
        <v>5988596</v>
      </c>
      <c r="C513" t="s">
        <v>540</v>
      </c>
      <c r="D513" t="s">
        <v>541</v>
      </c>
      <c r="E513" s="30" t="s">
        <v>3339</v>
      </c>
      <c r="F513" t="s">
        <v>549</v>
      </c>
      <c r="G513" t="s">
        <v>1295</v>
      </c>
      <c r="H513">
        <v>4364349</v>
      </c>
      <c r="I513" t="s">
        <v>5476</v>
      </c>
      <c r="J513" t="s">
        <v>5477</v>
      </c>
      <c r="K513" t="s">
        <v>549</v>
      </c>
      <c r="L513" t="s">
        <v>5476</v>
      </c>
      <c r="M513" t="s">
        <v>5478</v>
      </c>
      <c r="N513" t="s">
        <v>5479</v>
      </c>
      <c r="O513" s="87">
        <f t="shared" si="36"/>
        <v>19.760000000000002</v>
      </c>
      <c r="P513" t="s">
        <v>555</v>
      </c>
      <c r="Q513" s="86">
        <v>197600</v>
      </c>
      <c r="R513" s="86">
        <v>4390000</v>
      </c>
      <c r="S513" s="86">
        <f t="shared" si="37"/>
        <v>4.3899999999999997</v>
      </c>
      <c r="T513" s="86">
        <v>15614</v>
      </c>
      <c r="U513" t="s">
        <v>3889</v>
      </c>
      <c r="W513" t="s">
        <v>7999</v>
      </c>
    </row>
    <row r="514" spans="1:23" ht="15" customHeight="1" x14ac:dyDescent="0.25">
      <c r="A514" t="s">
        <v>3338</v>
      </c>
      <c r="B514">
        <v>5988596</v>
      </c>
      <c r="C514" t="s">
        <v>540</v>
      </c>
      <c r="D514" t="s">
        <v>541</v>
      </c>
      <c r="E514" s="30" t="s">
        <v>3339</v>
      </c>
      <c r="F514" t="s">
        <v>549</v>
      </c>
      <c r="G514" t="s">
        <v>1295</v>
      </c>
      <c r="H514">
        <v>4364349</v>
      </c>
      <c r="I514" t="s">
        <v>5480</v>
      </c>
      <c r="J514" t="s">
        <v>5481</v>
      </c>
      <c r="K514" t="s">
        <v>549</v>
      </c>
      <c r="L514" t="s">
        <v>5480</v>
      </c>
      <c r="M514" t="s">
        <v>5482</v>
      </c>
      <c r="N514" t="s">
        <v>5483</v>
      </c>
      <c r="O514" s="87">
        <f t="shared" si="36"/>
        <v>94.6</v>
      </c>
      <c r="P514" t="s">
        <v>555</v>
      </c>
      <c r="Q514" s="86">
        <v>946000</v>
      </c>
      <c r="R514" s="86">
        <v>21020000</v>
      </c>
      <c r="S514" s="86">
        <f t="shared" si="37"/>
        <v>21.02</v>
      </c>
      <c r="T514" s="86">
        <v>14832</v>
      </c>
      <c r="U514" t="s">
        <v>4209</v>
      </c>
      <c r="W514" t="s">
        <v>7967</v>
      </c>
    </row>
    <row r="515" spans="1:23" ht="15" customHeight="1" x14ac:dyDescent="0.25">
      <c r="A515" t="s">
        <v>3338</v>
      </c>
      <c r="B515">
        <v>5988596</v>
      </c>
      <c r="C515" t="s">
        <v>540</v>
      </c>
      <c r="D515" t="s">
        <v>541</v>
      </c>
      <c r="E515" s="30" t="s">
        <v>3339</v>
      </c>
      <c r="F515" t="s">
        <v>549</v>
      </c>
      <c r="G515" t="s">
        <v>1295</v>
      </c>
      <c r="H515">
        <v>4364349</v>
      </c>
      <c r="I515" t="s">
        <v>5484</v>
      </c>
      <c r="J515" t="s">
        <v>5485</v>
      </c>
      <c r="K515" t="s">
        <v>549</v>
      </c>
      <c r="L515" t="s">
        <v>5484</v>
      </c>
      <c r="M515" t="s">
        <v>5486</v>
      </c>
      <c r="N515" t="s">
        <v>5487</v>
      </c>
      <c r="O515" s="87">
        <f t="shared" si="36"/>
        <v>258.64999999999998</v>
      </c>
      <c r="P515" t="s">
        <v>555</v>
      </c>
      <c r="Q515" s="86">
        <v>2586500</v>
      </c>
      <c r="R515" s="86">
        <v>57480000</v>
      </c>
      <c r="S515" s="86">
        <f t="shared" si="37"/>
        <v>57.48</v>
      </c>
      <c r="T515" s="86">
        <v>11750</v>
      </c>
      <c r="U515" t="s">
        <v>1062</v>
      </c>
      <c r="W515" t="s">
        <v>7912</v>
      </c>
    </row>
    <row r="516" spans="1:23" ht="15" customHeight="1" x14ac:dyDescent="0.25">
      <c r="A516" t="s">
        <v>3338</v>
      </c>
      <c r="B516">
        <v>5988596</v>
      </c>
      <c r="C516" t="s">
        <v>540</v>
      </c>
      <c r="D516" t="s">
        <v>541</v>
      </c>
      <c r="E516" s="30" t="s">
        <v>3339</v>
      </c>
      <c r="F516" t="s">
        <v>549</v>
      </c>
      <c r="G516" t="s">
        <v>1295</v>
      </c>
      <c r="H516">
        <v>4364349</v>
      </c>
      <c r="I516" t="s">
        <v>5488</v>
      </c>
      <c r="J516" t="s">
        <v>5489</v>
      </c>
      <c r="K516" t="s">
        <v>549</v>
      </c>
      <c r="L516" t="s">
        <v>5488</v>
      </c>
      <c r="M516" t="s">
        <v>5490</v>
      </c>
      <c r="N516" t="s">
        <v>5491</v>
      </c>
      <c r="O516" s="87">
        <f t="shared" si="36"/>
        <v>68.5</v>
      </c>
      <c r="P516" t="s">
        <v>555</v>
      </c>
      <c r="Q516" s="86">
        <v>685000</v>
      </c>
      <c r="R516" s="86">
        <v>15250000</v>
      </c>
      <c r="S516" s="86">
        <f t="shared" si="37"/>
        <v>15.25</v>
      </c>
      <c r="T516" s="86">
        <v>11897</v>
      </c>
      <c r="U516" t="s">
        <v>5492</v>
      </c>
      <c r="W516" t="s">
        <v>8001</v>
      </c>
    </row>
    <row r="517" spans="1:23" ht="15" customHeight="1" x14ac:dyDescent="0.25">
      <c r="A517" t="s">
        <v>3338</v>
      </c>
      <c r="B517">
        <v>5988596</v>
      </c>
      <c r="C517" t="s">
        <v>540</v>
      </c>
      <c r="D517" t="s">
        <v>541</v>
      </c>
      <c r="E517" s="30" t="s">
        <v>3339</v>
      </c>
      <c r="F517" t="s">
        <v>549</v>
      </c>
      <c r="G517" t="s">
        <v>1295</v>
      </c>
      <c r="H517">
        <v>4364349</v>
      </c>
      <c r="I517" t="s">
        <v>5493</v>
      </c>
      <c r="J517" t="s">
        <v>5494</v>
      </c>
      <c r="K517" t="s">
        <v>549</v>
      </c>
      <c r="L517" t="s">
        <v>5493</v>
      </c>
      <c r="M517" t="s">
        <v>5495</v>
      </c>
      <c r="N517" t="s">
        <v>5496</v>
      </c>
      <c r="O517" s="87">
        <f t="shared" si="36"/>
        <v>109.5</v>
      </c>
      <c r="P517" t="s">
        <v>555</v>
      </c>
      <c r="Q517" s="86">
        <v>1095000</v>
      </c>
      <c r="R517" s="86">
        <v>24370000</v>
      </c>
      <c r="S517" s="86">
        <f t="shared" si="37"/>
        <v>24.37</v>
      </c>
      <c r="T517" s="86">
        <v>11368</v>
      </c>
      <c r="U517" t="s">
        <v>3526</v>
      </c>
      <c r="W517" t="s">
        <v>7947</v>
      </c>
    </row>
    <row r="518" spans="1:23" ht="15" customHeight="1" x14ac:dyDescent="0.25">
      <c r="A518" t="s">
        <v>3338</v>
      </c>
      <c r="B518">
        <v>5988596</v>
      </c>
      <c r="C518" t="s">
        <v>540</v>
      </c>
      <c r="D518" t="s">
        <v>541</v>
      </c>
      <c r="E518" s="30" t="s">
        <v>3339</v>
      </c>
      <c r="F518" t="s">
        <v>549</v>
      </c>
      <c r="G518" t="s">
        <v>1295</v>
      </c>
      <c r="H518">
        <v>4364349</v>
      </c>
      <c r="I518" t="s">
        <v>5497</v>
      </c>
      <c r="J518" t="s">
        <v>5498</v>
      </c>
      <c r="K518" t="s">
        <v>549</v>
      </c>
      <c r="L518" t="s">
        <v>5497</v>
      </c>
      <c r="M518" t="s">
        <v>5499</v>
      </c>
      <c r="N518" t="s">
        <v>5500</v>
      </c>
      <c r="O518" s="87">
        <f t="shared" si="36"/>
        <v>28</v>
      </c>
      <c r="P518" t="s">
        <v>555</v>
      </c>
      <c r="Q518" s="86">
        <v>280000</v>
      </c>
      <c r="R518" s="86">
        <v>6230000</v>
      </c>
      <c r="S518" s="86">
        <f t="shared" si="37"/>
        <v>6.23</v>
      </c>
      <c r="T518" s="86">
        <v>11890</v>
      </c>
      <c r="U518" t="s">
        <v>1052</v>
      </c>
      <c r="W518" t="s">
        <v>7910</v>
      </c>
    </row>
    <row r="519" spans="1:23" ht="15" customHeight="1" x14ac:dyDescent="0.25">
      <c r="A519" t="s">
        <v>3338</v>
      </c>
      <c r="B519">
        <v>5988596</v>
      </c>
      <c r="C519" t="s">
        <v>540</v>
      </c>
      <c r="D519" t="s">
        <v>541</v>
      </c>
      <c r="E519" s="30" t="s">
        <v>3339</v>
      </c>
      <c r="F519" t="s">
        <v>549</v>
      </c>
      <c r="G519" t="s">
        <v>1295</v>
      </c>
      <c r="H519">
        <v>4364349</v>
      </c>
      <c r="I519" t="s">
        <v>5501</v>
      </c>
      <c r="J519" t="s">
        <v>5502</v>
      </c>
      <c r="K519" t="s">
        <v>549</v>
      </c>
      <c r="L519" t="s">
        <v>5501</v>
      </c>
      <c r="M519" t="s">
        <v>5503</v>
      </c>
      <c r="N519" t="s">
        <v>5504</v>
      </c>
      <c r="O519" s="87">
        <f t="shared" si="36"/>
        <v>40.799999999999997</v>
      </c>
      <c r="P519" t="s">
        <v>555</v>
      </c>
      <c r="Q519" s="86">
        <v>408000</v>
      </c>
      <c r="R519" s="86">
        <v>9080000</v>
      </c>
      <c r="S519" s="86">
        <f t="shared" si="37"/>
        <v>9.08</v>
      </c>
      <c r="T519" s="86">
        <v>11809</v>
      </c>
      <c r="U519" t="s">
        <v>4339</v>
      </c>
      <c r="W519" t="s">
        <v>7958</v>
      </c>
    </row>
    <row r="520" spans="1:23" ht="15" customHeight="1" x14ac:dyDescent="0.25">
      <c r="A520" t="s">
        <v>3338</v>
      </c>
      <c r="B520">
        <v>5988596</v>
      </c>
      <c r="C520" t="s">
        <v>540</v>
      </c>
      <c r="D520" t="s">
        <v>541</v>
      </c>
      <c r="E520" s="30" t="s">
        <v>3339</v>
      </c>
      <c r="F520" t="s">
        <v>549</v>
      </c>
      <c r="G520" t="s">
        <v>1295</v>
      </c>
      <c r="H520">
        <v>4364349</v>
      </c>
      <c r="I520" t="s">
        <v>5505</v>
      </c>
      <c r="J520" t="s">
        <v>5506</v>
      </c>
      <c r="K520" t="s">
        <v>549</v>
      </c>
      <c r="L520" t="s">
        <v>5505</v>
      </c>
      <c r="M520" t="s">
        <v>5507</v>
      </c>
      <c r="N520" t="s">
        <v>5500</v>
      </c>
      <c r="O520" s="87">
        <f t="shared" si="36"/>
        <v>25.5</v>
      </c>
      <c r="P520" t="s">
        <v>555</v>
      </c>
      <c r="Q520" s="86">
        <v>255000</v>
      </c>
      <c r="R520" s="86">
        <v>5680000</v>
      </c>
      <c r="S520" s="86">
        <f t="shared" si="37"/>
        <v>5.68</v>
      </c>
      <c r="T520" s="86">
        <v>11890</v>
      </c>
      <c r="U520" t="s">
        <v>1052</v>
      </c>
      <c r="W520" t="s">
        <v>7910</v>
      </c>
    </row>
    <row r="521" spans="1:23" ht="15" customHeight="1" x14ac:dyDescent="0.25">
      <c r="A521" t="s">
        <v>3338</v>
      </c>
      <c r="B521">
        <v>5988596</v>
      </c>
      <c r="C521" t="s">
        <v>540</v>
      </c>
      <c r="D521" t="s">
        <v>541</v>
      </c>
      <c r="E521" s="30" t="s">
        <v>3339</v>
      </c>
      <c r="F521" t="s">
        <v>549</v>
      </c>
      <c r="G521" t="s">
        <v>1295</v>
      </c>
      <c r="H521">
        <v>4364349</v>
      </c>
      <c r="I521" t="s">
        <v>5508</v>
      </c>
      <c r="J521" t="s">
        <v>5509</v>
      </c>
      <c r="K521" t="s">
        <v>549</v>
      </c>
      <c r="L521" t="s">
        <v>5508</v>
      </c>
      <c r="M521" t="s">
        <v>5510</v>
      </c>
      <c r="N521" t="s">
        <v>5511</v>
      </c>
      <c r="O521" s="87">
        <f t="shared" si="36"/>
        <v>119.4</v>
      </c>
      <c r="P521" t="s">
        <v>555</v>
      </c>
      <c r="Q521" s="86">
        <v>1194000</v>
      </c>
      <c r="R521" s="86">
        <v>26570000</v>
      </c>
      <c r="S521" s="86">
        <f t="shared" si="37"/>
        <v>26.57</v>
      </c>
      <c r="T521" s="86">
        <v>11373</v>
      </c>
      <c r="U521" t="s">
        <v>5512</v>
      </c>
      <c r="W521" t="s">
        <v>8002</v>
      </c>
    </row>
    <row r="522" spans="1:23" ht="15" customHeight="1" x14ac:dyDescent="0.25">
      <c r="A522" t="s">
        <v>3338</v>
      </c>
      <c r="B522">
        <v>5988596</v>
      </c>
      <c r="C522" t="s">
        <v>540</v>
      </c>
      <c r="D522" t="s">
        <v>541</v>
      </c>
      <c r="E522" s="30" t="s">
        <v>3339</v>
      </c>
      <c r="F522" t="s">
        <v>549</v>
      </c>
      <c r="G522" t="s">
        <v>1295</v>
      </c>
      <c r="H522">
        <v>4364349</v>
      </c>
      <c r="I522" t="s">
        <v>5513</v>
      </c>
      <c r="J522" t="s">
        <v>5514</v>
      </c>
      <c r="K522" t="s">
        <v>549</v>
      </c>
      <c r="L522" t="s">
        <v>5513</v>
      </c>
      <c r="M522" t="s">
        <v>5515</v>
      </c>
      <c r="N522" t="s">
        <v>5516</v>
      </c>
      <c r="O522" s="87">
        <f t="shared" si="36"/>
        <v>275.27999999999997</v>
      </c>
      <c r="P522" t="s">
        <v>555</v>
      </c>
      <c r="Q522" s="86">
        <v>2752800</v>
      </c>
      <c r="R522" s="86">
        <v>61270000</v>
      </c>
      <c r="S522" s="86">
        <f t="shared" si="37"/>
        <v>61.27</v>
      </c>
      <c r="T522" s="86">
        <v>11750</v>
      </c>
      <c r="U522" t="s">
        <v>1062</v>
      </c>
      <c r="W522" t="s">
        <v>7912</v>
      </c>
    </row>
    <row r="523" spans="1:23" ht="15" customHeight="1" x14ac:dyDescent="0.25">
      <c r="A523" t="s">
        <v>3338</v>
      </c>
      <c r="B523">
        <v>5988596</v>
      </c>
      <c r="C523" t="s">
        <v>540</v>
      </c>
      <c r="D523" t="s">
        <v>541</v>
      </c>
      <c r="E523" s="30" t="s">
        <v>3339</v>
      </c>
      <c r="F523" t="s">
        <v>549</v>
      </c>
      <c r="G523" t="s">
        <v>1295</v>
      </c>
      <c r="H523">
        <v>4364349</v>
      </c>
      <c r="I523" t="s">
        <v>5517</v>
      </c>
      <c r="J523" t="s">
        <v>5518</v>
      </c>
      <c r="K523" t="s">
        <v>549</v>
      </c>
      <c r="L523" t="s">
        <v>5517</v>
      </c>
      <c r="M523" t="s">
        <v>5519</v>
      </c>
      <c r="N523" t="s">
        <v>3343</v>
      </c>
      <c r="O523" s="87">
        <f t="shared" si="36"/>
        <v>699.5</v>
      </c>
      <c r="P523" t="s">
        <v>555</v>
      </c>
      <c r="Q523" s="86">
        <v>6995000</v>
      </c>
      <c r="R523" s="86">
        <v>155680000</v>
      </c>
      <c r="S523" s="86">
        <f t="shared" si="37"/>
        <v>155.68</v>
      </c>
      <c r="T523" s="86">
        <v>11894</v>
      </c>
      <c r="U523" t="s">
        <v>723</v>
      </c>
      <c r="W523" t="s">
        <v>7874</v>
      </c>
    </row>
    <row r="524" spans="1:23" ht="15" customHeight="1" x14ac:dyDescent="0.25">
      <c r="A524" t="s">
        <v>3338</v>
      </c>
      <c r="B524">
        <v>5988596</v>
      </c>
      <c r="C524" t="s">
        <v>540</v>
      </c>
      <c r="D524" t="s">
        <v>541</v>
      </c>
      <c r="E524" s="30" t="s">
        <v>3339</v>
      </c>
      <c r="F524" t="s">
        <v>549</v>
      </c>
      <c r="G524" t="s">
        <v>1295</v>
      </c>
      <c r="H524">
        <v>4364349</v>
      </c>
      <c r="I524" t="s">
        <v>5520</v>
      </c>
      <c r="J524" t="s">
        <v>5521</v>
      </c>
      <c r="K524" t="s">
        <v>549</v>
      </c>
      <c r="L524" t="s">
        <v>5520</v>
      </c>
      <c r="M524" t="s">
        <v>5522</v>
      </c>
      <c r="N524" t="s">
        <v>5523</v>
      </c>
      <c r="O524" s="87">
        <f t="shared" si="36"/>
        <v>42.8</v>
      </c>
      <c r="P524" t="s">
        <v>555</v>
      </c>
      <c r="Q524" s="86">
        <v>428000</v>
      </c>
      <c r="R524" s="86">
        <v>9530000</v>
      </c>
      <c r="S524" s="86">
        <f t="shared" si="37"/>
        <v>9.5299999999999994</v>
      </c>
      <c r="T524" s="86">
        <v>11895</v>
      </c>
      <c r="U524" t="s">
        <v>2267</v>
      </c>
      <c r="W524" t="s">
        <v>7960</v>
      </c>
    </row>
    <row r="525" spans="1:23" ht="15" customHeight="1" x14ac:dyDescent="0.25">
      <c r="A525" t="s">
        <v>3338</v>
      </c>
      <c r="B525">
        <v>5988596</v>
      </c>
      <c r="C525" t="s">
        <v>540</v>
      </c>
      <c r="D525" t="s">
        <v>541</v>
      </c>
      <c r="E525" s="30" t="s">
        <v>3339</v>
      </c>
      <c r="F525" t="s">
        <v>549</v>
      </c>
      <c r="G525" t="s">
        <v>1295</v>
      </c>
      <c r="H525">
        <v>4364349</v>
      </c>
      <c r="I525" t="s">
        <v>5524</v>
      </c>
      <c r="J525" t="s">
        <v>5525</v>
      </c>
      <c r="K525" t="s">
        <v>549</v>
      </c>
      <c r="L525" t="s">
        <v>5524</v>
      </c>
      <c r="M525" t="s">
        <v>5526</v>
      </c>
      <c r="N525" t="s">
        <v>5523</v>
      </c>
      <c r="O525" s="87">
        <f t="shared" si="36"/>
        <v>34.799999999999997</v>
      </c>
      <c r="P525" t="s">
        <v>555</v>
      </c>
      <c r="Q525" s="86">
        <v>348000</v>
      </c>
      <c r="R525" s="86">
        <v>7750000</v>
      </c>
      <c r="S525" s="86">
        <f t="shared" si="37"/>
        <v>7.75</v>
      </c>
      <c r="T525" s="86">
        <v>11895</v>
      </c>
      <c r="U525" t="s">
        <v>2267</v>
      </c>
      <c r="W525" t="s">
        <v>7960</v>
      </c>
    </row>
    <row r="526" spans="1:23" ht="15" customHeight="1" x14ac:dyDescent="0.25">
      <c r="A526" t="s">
        <v>3338</v>
      </c>
      <c r="B526">
        <v>5988596</v>
      </c>
      <c r="C526" t="s">
        <v>540</v>
      </c>
      <c r="D526" t="s">
        <v>541</v>
      </c>
      <c r="E526" s="30" t="s">
        <v>3339</v>
      </c>
      <c r="F526" t="s">
        <v>549</v>
      </c>
      <c r="G526" t="s">
        <v>1295</v>
      </c>
      <c r="H526">
        <v>4364349</v>
      </c>
      <c r="I526" t="s">
        <v>5527</v>
      </c>
      <c r="J526" t="s">
        <v>5528</v>
      </c>
      <c r="K526" t="s">
        <v>549</v>
      </c>
      <c r="L526" t="s">
        <v>5527</v>
      </c>
      <c r="M526" t="s">
        <v>5529</v>
      </c>
      <c r="N526" t="s">
        <v>3565</v>
      </c>
      <c r="O526" s="87">
        <f t="shared" si="36"/>
        <v>295.60000000000002</v>
      </c>
      <c r="P526" t="s">
        <v>555</v>
      </c>
      <c r="Q526" s="86">
        <v>2956000</v>
      </c>
      <c r="R526" s="86">
        <v>65790000</v>
      </c>
      <c r="S526" s="86">
        <f t="shared" si="37"/>
        <v>65.790000000000006</v>
      </c>
      <c r="T526" s="86">
        <v>11804</v>
      </c>
      <c r="U526" t="s">
        <v>679</v>
      </c>
      <c r="W526" t="s">
        <v>7866</v>
      </c>
    </row>
    <row r="527" spans="1:23" ht="15" customHeight="1" x14ac:dyDescent="0.25">
      <c r="A527" t="s">
        <v>3338</v>
      </c>
      <c r="B527">
        <v>5988596</v>
      </c>
      <c r="C527" t="s">
        <v>540</v>
      </c>
      <c r="D527" t="s">
        <v>541</v>
      </c>
      <c r="E527" s="30" t="s">
        <v>3339</v>
      </c>
      <c r="F527" t="s">
        <v>549</v>
      </c>
      <c r="G527" t="s">
        <v>1295</v>
      </c>
      <c r="H527">
        <v>4364349</v>
      </c>
      <c r="I527" t="s">
        <v>5530</v>
      </c>
      <c r="J527" t="s">
        <v>5531</v>
      </c>
      <c r="K527" t="s">
        <v>549</v>
      </c>
      <c r="L527" t="s">
        <v>5530</v>
      </c>
      <c r="M527" t="s">
        <v>5532</v>
      </c>
      <c r="N527" t="s">
        <v>3565</v>
      </c>
      <c r="O527" s="87">
        <f t="shared" si="36"/>
        <v>295.60000000000002</v>
      </c>
      <c r="P527" t="s">
        <v>555</v>
      </c>
      <c r="Q527" s="86">
        <v>2956000</v>
      </c>
      <c r="R527" s="86">
        <v>65790000</v>
      </c>
      <c r="S527" s="86">
        <f t="shared" si="37"/>
        <v>65.790000000000006</v>
      </c>
      <c r="T527" s="86">
        <v>11804</v>
      </c>
      <c r="U527" t="s">
        <v>679</v>
      </c>
      <c r="W527" t="s">
        <v>7866</v>
      </c>
    </row>
    <row r="528" spans="1:23" ht="15" customHeight="1" x14ac:dyDescent="0.25">
      <c r="A528" t="s">
        <v>3338</v>
      </c>
      <c r="B528">
        <v>5988596</v>
      </c>
      <c r="C528" t="s">
        <v>540</v>
      </c>
      <c r="D528" t="s">
        <v>541</v>
      </c>
      <c r="E528" s="30" t="s">
        <v>3339</v>
      </c>
      <c r="F528" t="s">
        <v>549</v>
      </c>
      <c r="G528" t="s">
        <v>1295</v>
      </c>
      <c r="H528">
        <v>4364349</v>
      </c>
      <c r="I528" t="s">
        <v>5533</v>
      </c>
      <c r="J528" t="s">
        <v>5534</v>
      </c>
      <c r="K528" t="s">
        <v>549</v>
      </c>
      <c r="L528" t="s">
        <v>5533</v>
      </c>
      <c r="M528" t="s">
        <v>5535</v>
      </c>
      <c r="N528" t="s">
        <v>5536</v>
      </c>
      <c r="O528" s="87">
        <f t="shared" si="36"/>
        <v>3.96</v>
      </c>
      <c r="P528" t="s">
        <v>555</v>
      </c>
      <c r="Q528" s="86">
        <v>39600</v>
      </c>
      <c r="R528">
        <v>0.88</v>
      </c>
      <c r="S528">
        <v>0.88</v>
      </c>
      <c r="T528" s="86">
        <v>11893</v>
      </c>
      <c r="U528" t="s">
        <v>5537</v>
      </c>
      <c r="W528" t="s">
        <v>8003</v>
      </c>
    </row>
    <row r="529" spans="1:23" ht="15" customHeight="1" x14ac:dyDescent="0.25">
      <c r="A529" t="s">
        <v>3338</v>
      </c>
      <c r="B529">
        <v>5988596</v>
      </c>
      <c r="C529" t="s">
        <v>540</v>
      </c>
      <c r="D529" t="s">
        <v>541</v>
      </c>
      <c r="E529" s="30" t="s">
        <v>3339</v>
      </c>
      <c r="F529" t="s">
        <v>549</v>
      </c>
      <c r="G529" t="s">
        <v>1295</v>
      </c>
      <c r="H529">
        <v>4364349</v>
      </c>
      <c r="I529" t="s">
        <v>5538</v>
      </c>
      <c r="J529" t="s">
        <v>5539</v>
      </c>
      <c r="K529" t="s">
        <v>549</v>
      </c>
      <c r="L529" t="s">
        <v>5538</v>
      </c>
      <c r="M529" t="s">
        <v>5540</v>
      </c>
      <c r="N529" t="s">
        <v>3448</v>
      </c>
      <c r="O529" s="87">
        <f t="shared" si="36"/>
        <v>198</v>
      </c>
      <c r="P529" t="s">
        <v>555</v>
      </c>
      <c r="Q529" s="86">
        <v>1980000</v>
      </c>
      <c r="R529" s="86">
        <v>44070000</v>
      </c>
      <c r="S529">
        <f t="shared" ref="S529:S573" si="38">R529/1000000</f>
        <v>44.07</v>
      </c>
      <c r="T529" s="86">
        <v>11885</v>
      </c>
      <c r="U529" t="s">
        <v>789</v>
      </c>
      <c r="W529" t="s">
        <v>7679</v>
      </c>
    </row>
    <row r="530" spans="1:23" ht="15" customHeight="1" x14ac:dyDescent="0.25">
      <c r="A530" t="s">
        <v>3338</v>
      </c>
      <c r="B530">
        <v>5988596</v>
      </c>
      <c r="C530" t="s">
        <v>540</v>
      </c>
      <c r="D530" t="s">
        <v>541</v>
      </c>
      <c r="E530" s="30" t="s">
        <v>3339</v>
      </c>
      <c r="F530" t="s">
        <v>549</v>
      </c>
      <c r="G530" t="s">
        <v>1295</v>
      </c>
      <c r="H530">
        <v>4364349</v>
      </c>
      <c r="I530" t="s">
        <v>5541</v>
      </c>
      <c r="J530" t="s">
        <v>5542</v>
      </c>
      <c r="K530" t="s">
        <v>549</v>
      </c>
      <c r="L530" t="s">
        <v>5541</v>
      </c>
      <c r="M530" t="s">
        <v>5543</v>
      </c>
      <c r="N530" t="s">
        <v>5544</v>
      </c>
      <c r="O530" s="87">
        <f t="shared" si="36"/>
        <v>28</v>
      </c>
      <c r="P530" t="s">
        <v>555</v>
      </c>
      <c r="Q530" s="86">
        <v>280000</v>
      </c>
      <c r="R530" s="86">
        <v>6230000</v>
      </c>
      <c r="S530">
        <f t="shared" si="38"/>
        <v>6.23</v>
      </c>
      <c r="T530" s="86">
        <v>11806</v>
      </c>
      <c r="U530" t="s">
        <v>2262</v>
      </c>
      <c r="W530" t="s">
        <v>7950</v>
      </c>
    </row>
    <row r="531" spans="1:23" ht="15" customHeight="1" x14ac:dyDescent="0.25">
      <c r="A531" t="s">
        <v>3338</v>
      </c>
      <c r="B531">
        <v>5988596</v>
      </c>
      <c r="C531" t="s">
        <v>540</v>
      </c>
      <c r="D531" t="s">
        <v>541</v>
      </c>
      <c r="E531" s="30" t="s">
        <v>3339</v>
      </c>
      <c r="F531" t="s">
        <v>549</v>
      </c>
      <c r="G531" t="s">
        <v>1295</v>
      </c>
      <c r="H531">
        <v>4364349</v>
      </c>
      <c r="I531" t="s">
        <v>5545</v>
      </c>
      <c r="J531" t="s">
        <v>5546</v>
      </c>
      <c r="K531" t="s">
        <v>549</v>
      </c>
      <c r="L531" t="s">
        <v>5545</v>
      </c>
      <c r="M531" t="s">
        <v>5547</v>
      </c>
      <c r="N531" t="s">
        <v>5548</v>
      </c>
      <c r="O531" s="87">
        <f t="shared" si="36"/>
        <v>325.60000000000002</v>
      </c>
      <c r="P531" t="s">
        <v>555</v>
      </c>
      <c r="Q531" s="86">
        <v>3256000</v>
      </c>
      <c r="R531" s="86">
        <v>72470000</v>
      </c>
      <c r="S531">
        <f t="shared" si="38"/>
        <v>72.47</v>
      </c>
      <c r="T531" s="86">
        <v>11789</v>
      </c>
      <c r="U531" t="s">
        <v>3417</v>
      </c>
      <c r="W531" t="s">
        <v>8004</v>
      </c>
    </row>
    <row r="532" spans="1:23" ht="15" customHeight="1" x14ac:dyDescent="0.25">
      <c r="A532" t="s">
        <v>3338</v>
      </c>
      <c r="B532">
        <v>5988596</v>
      </c>
      <c r="C532" t="s">
        <v>540</v>
      </c>
      <c r="D532" t="s">
        <v>541</v>
      </c>
      <c r="E532" s="30" t="s">
        <v>3339</v>
      </c>
      <c r="F532" t="s">
        <v>549</v>
      </c>
      <c r="G532" t="s">
        <v>1295</v>
      </c>
      <c r="H532">
        <v>4364349</v>
      </c>
      <c r="I532" t="s">
        <v>5549</v>
      </c>
      <c r="J532" t="s">
        <v>5550</v>
      </c>
      <c r="K532" t="s">
        <v>549</v>
      </c>
      <c r="L532" t="s">
        <v>5549</v>
      </c>
      <c r="M532" t="s">
        <v>5551</v>
      </c>
      <c r="N532" t="s">
        <v>5552</v>
      </c>
      <c r="O532" s="87">
        <f t="shared" si="36"/>
        <v>18.84</v>
      </c>
      <c r="P532" t="s">
        <v>555</v>
      </c>
      <c r="Q532" s="86">
        <v>188400</v>
      </c>
      <c r="R532" s="86">
        <v>4190000</v>
      </c>
      <c r="S532">
        <f t="shared" si="38"/>
        <v>4.1900000000000004</v>
      </c>
      <c r="T532" s="86">
        <v>15614</v>
      </c>
      <c r="U532" t="s">
        <v>3889</v>
      </c>
      <c r="W532" t="s">
        <v>7999</v>
      </c>
    </row>
    <row r="533" spans="1:23" ht="15" customHeight="1" x14ac:dyDescent="0.25">
      <c r="A533" t="s">
        <v>3338</v>
      </c>
      <c r="B533">
        <v>5988596</v>
      </c>
      <c r="C533" t="s">
        <v>540</v>
      </c>
      <c r="D533" t="s">
        <v>541</v>
      </c>
      <c r="E533" s="30" t="s">
        <v>3339</v>
      </c>
      <c r="F533" t="s">
        <v>549</v>
      </c>
      <c r="G533" t="s">
        <v>1295</v>
      </c>
      <c r="H533">
        <v>4364349</v>
      </c>
      <c r="I533" t="s">
        <v>5553</v>
      </c>
      <c r="J533" t="s">
        <v>5554</v>
      </c>
      <c r="K533" t="s">
        <v>549</v>
      </c>
      <c r="L533" t="s">
        <v>5553</v>
      </c>
      <c r="M533" t="s">
        <v>5555</v>
      </c>
      <c r="N533" t="s">
        <v>5556</v>
      </c>
      <c r="O533" s="87">
        <f t="shared" si="36"/>
        <v>182.6</v>
      </c>
      <c r="P533" t="s">
        <v>555</v>
      </c>
      <c r="Q533" s="86">
        <v>1826000</v>
      </c>
      <c r="R533" s="86">
        <v>40640000</v>
      </c>
      <c r="S533">
        <f t="shared" si="38"/>
        <v>40.64</v>
      </c>
      <c r="T533" s="86">
        <v>11801</v>
      </c>
      <c r="U533" t="s">
        <v>737</v>
      </c>
      <c r="W533" t="s">
        <v>7876</v>
      </c>
    </row>
    <row r="534" spans="1:23" ht="15" customHeight="1" x14ac:dyDescent="0.25">
      <c r="A534" t="s">
        <v>3338</v>
      </c>
      <c r="B534">
        <v>5988596</v>
      </c>
      <c r="C534" t="s">
        <v>540</v>
      </c>
      <c r="D534" t="s">
        <v>541</v>
      </c>
      <c r="E534" s="30" t="s">
        <v>3339</v>
      </c>
      <c r="F534" t="s">
        <v>549</v>
      </c>
      <c r="G534" t="s">
        <v>1295</v>
      </c>
      <c r="H534">
        <v>4364349</v>
      </c>
      <c r="I534" t="s">
        <v>5557</v>
      </c>
      <c r="J534" t="s">
        <v>5558</v>
      </c>
      <c r="K534" t="s">
        <v>549</v>
      </c>
      <c r="L534" t="s">
        <v>5557</v>
      </c>
      <c r="M534" t="s">
        <v>5559</v>
      </c>
      <c r="N534" t="s">
        <v>5560</v>
      </c>
      <c r="O534" s="87">
        <f t="shared" si="36"/>
        <v>39.6</v>
      </c>
      <c r="P534" t="s">
        <v>555</v>
      </c>
      <c r="Q534" s="86">
        <v>396000</v>
      </c>
      <c r="R534" s="86">
        <v>8810000</v>
      </c>
      <c r="S534">
        <f t="shared" si="38"/>
        <v>8.81</v>
      </c>
      <c r="T534" s="86">
        <v>12021</v>
      </c>
      <c r="U534" t="s">
        <v>4230</v>
      </c>
      <c r="W534" t="s">
        <v>7956</v>
      </c>
    </row>
    <row r="535" spans="1:23" ht="15" customHeight="1" x14ac:dyDescent="0.25">
      <c r="A535" t="s">
        <v>3338</v>
      </c>
      <c r="B535">
        <v>5988596</v>
      </c>
      <c r="C535" t="s">
        <v>540</v>
      </c>
      <c r="D535" t="s">
        <v>541</v>
      </c>
      <c r="E535" s="30" t="s">
        <v>3339</v>
      </c>
      <c r="F535" t="s">
        <v>549</v>
      </c>
      <c r="G535" t="s">
        <v>1295</v>
      </c>
      <c r="H535">
        <v>4364349</v>
      </c>
      <c r="I535" t="s">
        <v>5561</v>
      </c>
      <c r="J535" t="s">
        <v>5562</v>
      </c>
      <c r="K535" t="s">
        <v>549</v>
      </c>
      <c r="L535" t="s">
        <v>5561</v>
      </c>
      <c r="M535" t="s">
        <v>5563</v>
      </c>
      <c r="N535" t="s">
        <v>5483</v>
      </c>
      <c r="O535" s="87">
        <f t="shared" si="36"/>
        <v>648.96</v>
      </c>
      <c r="P535" t="s">
        <v>555</v>
      </c>
      <c r="Q535" s="86">
        <v>6489600</v>
      </c>
      <c r="R535" s="86">
        <v>144440000</v>
      </c>
      <c r="S535">
        <f t="shared" si="38"/>
        <v>144.44</v>
      </c>
      <c r="T535" s="86">
        <v>14832</v>
      </c>
      <c r="U535" t="s">
        <v>4209</v>
      </c>
      <c r="W535" t="s">
        <v>7967</v>
      </c>
    </row>
    <row r="536" spans="1:23" ht="15" customHeight="1" x14ac:dyDescent="0.25">
      <c r="A536" t="s">
        <v>3338</v>
      </c>
      <c r="B536">
        <v>5988596</v>
      </c>
      <c r="C536" t="s">
        <v>540</v>
      </c>
      <c r="D536" t="s">
        <v>541</v>
      </c>
      <c r="E536" s="30" t="s">
        <v>3339</v>
      </c>
      <c r="F536" t="s">
        <v>549</v>
      </c>
      <c r="G536" t="s">
        <v>1295</v>
      </c>
      <c r="H536">
        <v>4364349</v>
      </c>
      <c r="I536" t="s">
        <v>5564</v>
      </c>
      <c r="J536" t="s">
        <v>5565</v>
      </c>
      <c r="K536" t="s">
        <v>549</v>
      </c>
      <c r="L536" t="s">
        <v>5564</v>
      </c>
      <c r="M536" t="s">
        <v>5566</v>
      </c>
      <c r="N536" t="s">
        <v>5567</v>
      </c>
      <c r="O536" s="87">
        <f t="shared" si="36"/>
        <v>39.450000000000003</v>
      </c>
      <c r="P536" t="s">
        <v>555</v>
      </c>
      <c r="Q536" s="86">
        <v>394500</v>
      </c>
      <c r="R536" s="86">
        <v>8780000</v>
      </c>
      <c r="S536">
        <f t="shared" si="38"/>
        <v>8.7799999999999994</v>
      </c>
      <c r="T536" s="86">
        <v>11830</v>
      </c>
      <c r="U536" t="s">
        <v>842</v>
      </c>
      <c r="W536" t="s">
        <v>7886</v>
      </c>
    </row>
    <row r="537" spans="1:23" ht="15" customHeight="1" x14ac:dyDescent="0.25">
      <c r="A537" t="s">
        <v>3338</v>
      </c>
      <c r="B537">
        <v>5988596</v>
      </c>
      <c r="C537" t="s">
        <v>540</v>
      </c>
      <c r="D537" t="s">
        <v>541</v>
      </c>
      <c r="E537" s="30" t="s">
        <v>3339</v>
      </c>
      <c r="F537" t="s">
        <v>549</v>
      </c>
      <c r="G537" t="s">
        <v>1295</v>
      </c>
      <c r="H537">
        <v>4364349</v>
      </c>
      <c r="I537" t="s">
        <v>5568</v>
      </c>
      <c r="J537" t="s">
        <v>5569</v>
      </c>
      <c r="K537" t="s">
        <v>549</v>
      </c>
      <c r="L537" t="s">
        <v>5568</v>
      </c>
      <c r="M537" t="s">
        <v>5570</v>
      </c>
      <c r="N537" t="s">
        <v>3467</v>
      </c>
      <c r="O537" s="87">
        <f t="shared" si="36"/>
        <v>483</v>
      </c>
      <c r="P537" t="s">
        <v>555</v>
      </c>
      <c r="Q537" s="86">
        <v>4830000</v>
      </c>
      <c r="R537" s="86">
        <v>107520000</v>
      </c>
      <c r="S537">
        <f t="shared" si="38"/>
        <v>107.52</v>
      </c>
      <c r="T537" s="86">
        <v>11382</v>
      </c>
      <c r="U537" t="s">
        <v>828</v>
      </c>
      <c r="W537" t="s">
        <v>7884</v>
      </c>
    </row>
    <row r="538" spans="1:23" ht="15" customHeight="1" x14ac:dyDescent="0.25">
      <c r="A538" t="s">
        <v>3338</v>
      </c>
      <c r="B538">
        <v>5988596</v>
      </c>
      <c r="C538" t="s">
        <v>540</v>
      </c>
      <c r="D538" t="s">
        <v>541</v>
      </c>
      <c r="E538" s="30" t="s">
        <v>3339</v>
      </c>
      <c r="F538" t="s">
        <v>549</v>
      </c>
      <c r="G538" t="s">
        <v>1295</v>
      </c>
      <c r="H538">
        <v>4364349</v>
      </c>
      <c r="I538" t="s">
        <v>5571</v>
      </c>
      <c r="J538" t="s">
        <v>5572</v>
      </c>
      <c r="K538" t="s">
        <v>549</v>
      </c>
      <c r="L538" t="s">
        <v>5571</v>
      </c>
      <c r="M538" t="s">
        <v>5573</v>
      </c>
      <c r="N538" t="s">
        <v>3463</v>
      </c>
      <c r="O538" s="87">
        <f t="shared" si="36"/>
        <v>28.5</v>
      </c>
      <c r="P538" t="s">
        <v>555</v>
      </c>
      <c r="Q538" s="86">
        <v>285000</v>
      </c>
      <c r="R538" s="86">
        <v>6340000</v>
      </c>
      <c r="S538">
        <f t="shared" si="38"/>
        <v>6.34</v>
      </c>
      <c r="T538" s="86">
        <v>11382</v>
      </c>
      <c r="U538" t="s">
        <v>828</v>
      </c>
      <c r="W538" t="s">
        <v>7884</v>
      </c>
    </row>
    <row r="539" spans="1:23" ht="15" customHeight="1" x14ac:dyDescent="0.25">
      <c r="A539" t="s">
        <v>3338</v>
      </c>
      <c r="B539">
        <v>5988596</v>
      </c>
      <c r="C539" t="s">
        <v>540</v>
      </c>
      <c r="D539" t="s">
        <v>541</v>
      </c>
      <c r="E539" s="30" t="s">
        <v>3339</v>
      </c>
      <c r="F539" t="s">
        <v>549</v>
      </c>
      <c r="G539" t="s">
        <v>1295</v>
      </c>
      <c r="H539">
        <v>4364349</v>
      </c>
      <c r="I539" t="s">
        <v>5574</v>
      </c>
      <c r="J539" t="s">
        <v>5575</v>
      </c>
      <c r="K539" t="s">
        <v>549</v>
      </c>
      <c r="L539" t="s">
        <v>5574</v>
      </c>
      <c r="M539" t="s">
        <v>5576</v>
      </c>
      <c r="N539" t="s">
        <v>3407</v>
      </c>
      <c r="O539" s="87">
        <f t="shared" si="36"/>
        <v>149.5</v>
      </c>
      <c r="P539" t="s">
        <v>555</v>
      </c>
      <c r="Q539" s="86">
        <v>1495000</v>
      </c>
      <c r="R539" s="86">
        <v>33270000</v>
      </c>
      <c r="S539">
        <f t="shared" si="38"/>
        <v>33.270000000000003</v>
      </c>
      <c r="T539" s="86">
        <v>11799</v>
      </c>
      <c r="U539" t="s">
        <v>728</v>
      </c>
      <c r="W539" t="s">
        <v>7875</v>
      </c>
    </row>
    <row r="540" spans="1:23" ht="15" customHeight="1" x14ac:dyDescent="0.25">
      <c r="A540" t="s">
        <v>3338</v>
      </c>
      <c r="B540">
        <v>5988596</v>
      </c>
      <c r="C540" t="s">
        <v>540</v>
      </c>
      <c r="D540" t="s">
        <v>541</v>
      </c>
      <c r="E540" s="30" t="s">
        <v>3339</v>
      </c>
      <c r="F540" t="s">
        <v>549</v>
      </c>
      <c r="G540" t="s">
        <v>1295</v>
      </c>
      <c r="H540">
        <v>4364349</v>
      </c>
      <c r="I540" t="s">
        <v>5577</v>
      </c>
      <c r="J540" t="s">
        <v>5578</v>
      </c>
      <c r="K540" t="s">
        <v>549</v>
      </c>
      <c r="L540" t="s">
        <v>5577</v>
      </c>
      <c r="M540" t="s">
        <v>5579</v>
      </c>
      <c r="N540" t="s">
        <v>5580</v>
      </c>
      <c r="O540" s="87">
        <f t="shared" si="36"/>
        <v>199</v>
      </c>
      <c r="P540" t="s">
        <v>555</v>
      </c>
      <c r="Q540" s="86">
        <v>1990000</v>
      </c>
      <c r="R540" s="86">
        <v>44290000</v>
      </c>
      <c r="S540">
        <f t="shared" si="38"/>
        <v>44.29</v>
      </c>
      <c r="T540" s="86">
        <v>11803</v>
      </c>
      <c r="U540" t="s">
        <v>704</v>
      </c>
      <c r="W540" t="s">
        <v>7871</v>
      </c>
    </row>
    <row r="541" spans="1:23" ht="15" customHeight="1" x14ac:dyDescent="0.25">
      <c r="A541" t="s">
        <v>3338</v>
      </c>
      <c r="B541">
        <v>5988596</v>
      </c>
      <c r="C541" t="s">
        <v>540</v>
      </c>
      <c r="D541" t="s">
        <v>541</v>
      </c>
      <c r="E541" s="30" t="s">
        <v>3339</v>
      </c>
      <c r="F541" t="s">
        <v>549</v>
      </c>
      <c r="G541" t="s">
        <v>1295</v>
      </c>
      <c r="H541">
        <v>4364349</v>
      </c>
      <c r="I541" t="s">
        <v>5581</v>
      </c>
      <c r="J541" t="s">
        <v>5582</v>
      </c>
      <c r="K541" t="s">
        <v>549</v>
      </c>
      <c r="L541" t="s">
        <v>5581</v>
      </c>
      <c r="M541" t="s">
        <v>5583</v>
      </c>
      <c r="N541" t="s">
        <v>5584</v>
      </c>
      <c r="O541" s="87">
        <f t="shared" si="36"/>
        <v>92.48</v>
      </c>
      <c r="P541" t="s">
        <v>555</v>
      </c>
      <c r="Q541" s="86">
        <v>924800</v>
      </c>
      <c r="R541" s="86">
        <v>20580000</v>
      </c>
      <c r="S541">
        <f t="shared" si="38"/>
        <v>20.58</v>
      </c>
      <c r="T541" s="86">
        <v>15614</v>
      </c>
      <c r="U541" t="s">
        <v>3889</v>
      </c>
      <c r="W541" t="s">
        <v>7999</v>
      </c>
    </row>
    <row r="542" spans="1:23" ht="15" customHeight="1" x14ac:dyDescent="0.25">
      <c r="A542" t="s">
        <v>3338</v>
      </c>
      <c r="B542">
        <v>5988596</v>
      </c>
      <c r="C542" t="s">
        <v>540</v>
      </c>
      <c r="D542" t="s">
        <v>541</v>
      </c>
      <c r="E542" s="30" t="s">
        <v>3339</v>
      </c>
      <c r="F542" t="s">
        <v>549</v>
      </c>
      <c r="G542" t="s">
        <v>1295</v>
      </c>
      <c r="H542">
        <v>4364349</v>
      </c>
      <c r="I542" t="s">
        <v>5585</v>
      </c>
      <c r="J542" t="s">
        <v>5586</v>
      </c>
      <c r="K542" t="s">
        <v>549</v>
      </c>
      <c r="L542" t="s">
        <v>5585</v>
      </c>
      <c r="M542" t="s">
        <v>5587</v>
      </c>
      <c r="N542" t="s">
        <v>5588</v>
      </c>
      <c r="O542" s="87">
        <f t="shared" si="36"/>
        <v>238.8</v>
      </c>
      <c r="P542" t="s">
        <v>555</v>
      </c>
      <c r="Q542" s="86">
        <v>2388000</v>
      </c>
      <c r="R542" s="86">
        <v>53150000</v>
      </c>
      <c r="S542">
        <f t="shared" si="38"/>
        <v>53.15</v>
      </c>
      <c r="T542" s="86">
        <v>11833</v>
      </c>
      <c r="U542" t="s">
        <v>2248</v>
      </c>
      <c r="W542" t="s">
        <v>7965</v>
      </c>
    </row>
    <row r="543" spans="1:23" ht="15" customHeight="1" x14ac:dyDescent="0.25">
      <c r="A543" t="s">
        <v>3338</v>
      </c>
      <c r="B543">
        <v>5988596</v>
      </c>
      <c r="C543" t="s">
        <v>540</v>
      </c>
      <c r="D543" t="s">
        <v>541</v>
      </c>
      <c r="E543" s="30" t="s">
        <v>3339</v>
      </c>
      <c r="F543" t="s">
        <v>549</v>
      </c>
      <c r="G543" t="s">
        <v>1295</v>
      </c>
      <c r="H543">
        <v>4364349</v>
      </c>
      <c r="I543" t="s">
        <v>5589</v>
      </c>
      <c r="J543" t="s">
        <v>5590</v>
      </c>
      <c r="K543" t="s">
        <v>549</v>
      </c>
      <c r="L543" t="s">
        <v>5589</v>
      </c>
      <c r="M543" t="s">
        <v>5591</v>
      </c>
      <c r="N543" t="s">
        <v>5592</v>
      </c>
      <c r="O543" s="87">
        <f t="shared" si="36"/>
        <v>170</v>
      </c>
      <c r="P543" t="s">
        <v>555</v>
      </c>
      <c r="Q543" s="86">
        <v>1700000</v>
      </c>
      <c r="R543" s="86">
        <v>37840000</v>
      </c>
      <c r="S543">
        <f t="shared" si="38"/>
        <v>37.840000000000003</v>
      </c>
      <c r="T543" s="86">
        <v>11799</v>
      </c>
      <c r="U543" t="s">
        <v>728</v>
      </c>
      <c r="W543" t="s">
        <v>7875</v>
      </c>
    </row>
    <row r="544" spans="1:23" ht="15" customHeight="1" x14ac:dyDescent="0.25">
      <c r="A544" t="s">
        <v>3338</v>
      </c>
      <c r="B544">
        <v>5988596</v>
      </c>
      <c r="C544" t="s">
        <v>540</v>
      </c>
      <c r="D544" t="s">
        <v>541</v>
      </c>
      <c r="E544" s="30" t="s">
        <v>3339</v>
      </c>
      <c r="F544" t="s">
        <v>549</v>
      </c>
      <c r="G544" t="s">
        <v>1295</v>
      </c>
      <c r="H544">
        <v>4364349</v>
      </c>
      <c r="I544" t="s">
        <v>5593</v>
      </c>
      <c r="J544" t="s">
        <v>5594</v>
      </c>
      <c r="K544" t="s">
        <v>549</v>
      </c>
      <c r="L544" t="s">
        <v>5593</v>
      </c>
      <c r="M544" t="s">
        <v>5595</v>
      </c>
      <c r="N544" t="s">
        <v>5592</v>
      </c>
      <c r="O544" s="87">
        <f t="shared" si="36"/>
        <v>127.5</v>
      </c>
      <c r="P544" t="s">
        <v>555</v>
      </c>
      <c r="Q544" s="86">
        <v>1275000</v>
      </c>
      <c r="R544" s="86">
        <v>28380000</v>
      </c>
      <c r="S544">
        <f t="shared" si="38"/>
        <v>28.38</v>
      </c>
      <c r="T544" s="86">
        <v>11799</v>
      </c>
      <c r="U544" t="s">
        <v>728</v>
      </c>
      <c r="W544" t="s">
        <v>7875</v>
      </c>
    </row>
    <row r="545" spans="1:23" ht="15" customHeight="1" x14ac:dyDescent="0.25">
      <c r="A545" t="s">
        <v>3338</v>
      </c>
      <c r="B545">
        <v>5988596</v>
      </c>
      <c r="C545" t="s">
        <v>540</v>
      </c>
      <c r="D545" t="s">
        <v>541</v>
      </c>
      <c r="E545" s="30" t="s">
        <v>3339</v>
      </c>
      <c r="F545" t="s">
        <v>549</v>
      </c>
      <c r="G545" t="s">
        <v>1295</v>
      </c>
      <c r="H545">
        <v>4364349</v>
      </c>
      <c r="I545" t="s">
        <v>5596</v>
      </c>
      <c r="J545" t="s">
        <v>5597</v>
      </c>
      <c r="K545" t="s">
        <v>549</v>
      </c>
      <c r="L545" t="s">
        <v>5596</v>
      </c>
      <c r="M545" t="s">
        <v>5598</v>
      </c>
      <c r="N545" t="s">
        <v>5599</v>
      </c>
      <c r="O545" s="87">
        <f t="shared" si="36"/>
        <v>1399.2</v>
      </c>
      <c r="P545" t="s">
        <v>555</v>
      </c>
      <c r="Q545" s="86">
        <v>13992000</v>
      </c>
      <c r="R545" s="86">
        <v>311410000</v>
      </c>
      <c r="S545">
        <f t="shared" si="38"/>
        <v>311.41000000000003</v>
      </c>
      <c r="T545" s="86">
        <v>11896</v>
      </c>
      <c r="U545" t="s">
        <v>714</v>
      </c>
      <c r="W545" t="s">
        <v>7873</v>
      </c>
    </row>
    <row r="546" spans="1:23" ht="15" customHeight="1" x14ac:dyDescent="0.25">
      <c r="A546" t="s">
        <v>3338</v>
      </c>
      <c r="B546">
        <v>5988596</v>
      </c>
      <c r="C546" t="s">
        <v>540</v>
      </c>
      <c r="D546" t="s">
        <v>541</v>
      </c>
      <c r="E546" s="30" t="s">
        <v>3339</v>
      </c>
      <c r="F546" t="s">
        <v>549</v>
      </c>
      <c r="G546" t="s">
        <v>1295</v>
      </c>
      <c r="H546">
        <v>4364349</v>
      </c>
      <c r="I546" t="s">
        <v>5600</v>
      </c>
      <c r="J546" t="s">
        <v>5601</v>
      </c>
      <c r="K546" t="s">
        <v>549</v>
      </c>
      <c r="L546" t="s">
        <v>5600</v>
      </c>
      <c r="M546" t="s">
        <v>5602</v>
      </c>
      <c r="N546" t="s">
        <v>5603</v>
      </c>
      <c r="O546" s="87">
        <f t="shared" si="36"/>
        <v>125.2</v>
      </c>
      <c r="P546" t="s">
        <v>555</v>
      </c>
      <c r="Q546" s="86">
        <v>1252000</v>
      </c>
      <c r="R546" s="86">
        <v>27860000</v>
      </c>
      <c r="S546">
        <f t="shared" si="38"/>
        <v>27.86</v>
      </c>
      <c r="T546" s="86">
        <v>11887</v>
      </c>
      <c r="U546" t="s">
        <v>3412</v>
      </c>
      <c r="W546" t="s">
        <v>7961</v>
      </c>
    </row>
    <row r="547" spans="1:23" ht="15" customHeight="1" x14ac:dyDescent="0.25">
      <c r="A547" t="s">
        <v>3338</v>
      </c>
      <c r="B547">
        <v>5988596</v>
      </c>
      <c r="C547" t="s">
        <v>540</v>
      </c>
      <c r="D547" t="s">
        <v>541</v>
      </c>
      <c r="E547" s="30" t="s">
        <v>3339</v>
      </c>
      <c r="F547" t="s">
        <v>549</v>
      </c>
      <c r="G547" t="s">
        <v>1295</v>
      </c>
      <c r="H547">
        <v>4364349</v>
      </c>
      <c r="I547" t="s">
        <v>5604</v>
      </c>
      <c r="J547" t="s">
        <v>5605</v>
      </c>
      <c r="K547" t="s">
        <v>549</v>
      </c>
      <c r="L547" t="s">
        <v>5604</v>
      </c>
      <c r="M547" t="s">
        <v>5606</v>
      </c>
      <c r="N547" t="s">
        <v>5599</v>
      </c>
      <c r="O547" s="87">
        <f t="shared" si="36"/>
        <v>1933.6</v>
      </c>
      <c r="P547" t="s">
        <v>555</v>
      </c>
      <c r="Q547" s="86">
        <v>19336000</v>
      </c>
      <c r="R547" s="86">
        <v>430350000</v>
      </c>
      <c r="S547">
        <f t="shared" si="38"/>
        <v>430.35</v>
      </c>
      <c r="T547" s="86">
        <v>11896</v>
      </c>
      <c r="U547" t="s">
        <v>714</v>
      </c>
      <c r="W547" t="s">
        <v>7873</v>
      </c>
    </row>
    <row r="548" spans="1:23" ht="15" customHeight="1" x14ac:dyDescent="0.25">
      <c r="A548" t="s">
        <v>3338</v>
      </c>
      <c r="B548">
        <v>5988596</v>
      </c>
      <c r="C548" t="s">
        <v>540</v>
      </c>
      <c r="D548" t="s">
        <v>541</v>
      </c>
      <c r="E548" s="30" t="s">
        <v>3339</v>
      </c>
      <c r="F548" t="s">
        <v>549</v>
      </c>
      <c r="G548" t="s">
        <v>1295</v>
      </c>
      <c r="H548">
        <v>4364349</v>
      </c>
      <c r="I548" t="s">
        <v>5607</v>
      </c>
      <c r="J548" t="s">
        <v>5608</v>
      </c>
      <c r="K548" t="s">
        <v>549</v>
      </c>
      <c r="L548" t="s">
        <v>5607</v>
      </c>
      <c r="M548" t="s">
        <v>5609</v>
      </c>
      <c r="N548" t="s">
        <v>3407</v>
      </c>
      <c r="O548" s="87">
        <f t="shared" si="36"/>
        <v>490</v>
      </c>
      <c r="P548" t="s">
        <v>555</v>
      </c>
      <c r="Q548" s="86">
        <v>4900000</v>
      </c>
      <c r="R548" s="86">
        <v>109050000</v>
      </c>
      <c r="S548">
        <f t="shared" si="38"/>
        <v>109.05</v>
      </c>
      <c r="T548" s="86">
        <v>11799</v>
      </c>
      <c r="U548" t="s">
        <v>728</v>
      </c>
      <c r="W548" t="s">
        <v>7875</v>
      </c>
    </row>
    <row r="549" spans="1:23" ht="15" customHeight="1" x14ac:dyDescent="0.25">
      <c r="A549" t="s">
        <v>3338</v>
      </c>
      <c r="B549">
        <v>5988596</v>
      </c>
      <c r="C549" t="s">
        <v>540</v>
      </c>
      <c r="D549" t="s">
        <v>541</v>
      </c>
      <c r="E549" s="30" t="s">
        <v>3339</v>
      </c>
      <c r="F549" t="s">
        <v>549</v>
      </c>
      <c r="G549" t="s">
        <v>1295</v>
      </c>
      <c r="H549">
        <v>4364349</v>
      </c>
      <c r="I549" t="s">
        <v>5610</v>
      </c>
      <c r="J549" t="s">
        <v>5611</v>
      </c>
      <c r="K549" t="s">
        <v>549</v>
      </c>
      <c r="L549" t="s">
        <v>5610</v>
      </c>
      <c r="M549" t="s">
        <v>5612</v>
      </c>
      <c r="N549" t="s">
        <v>3407</v>
      </c>
      <c r="O549" s="87">
        <f t="shared" si="36"/>
        <v>49</v>
      </c>
      <c r="P549" t="s">
        <v>555</v>
      </c>
      <c r="Q549" s="86">
        <v>490000</v>
      </c>
      <c r="R549" s="86">
        <v>10910000</v>
      </c>
      <c r="S549">
        <f t="shared" si="38"/>
        <v>10.91</v>
      </c>
      <c r="T549" s="86">
        <v>11799</v>
      </c>
      <c r="U549" t="s">
        <v>728</v>
      </c>
      <c r="W549" t="s">
        <v>7875</v>
      </c>
    </row>
    <row r="550" spans="1:23" ht="15" customHeight="1" x14ac:dyDescent="0.25">
      <c r="A550" t="s">
        <v>3338</v>
      </c>
      <c r="B550">
        <v>5988596</v>
      </c>
      <c r="C550" t="s">
        <v>540</v>
      </c>
      <c r="D550" t="s">
        <v>541</v>
      </c>
      <c r="E550" s="30" t="s">
        <v>3339</v>
      </c>
      <c r="F550" t="s">
        <v>549</v>
      </c>
      <c r="G550" t="s">
        <v>1295</v>
      </c>
      <c r="H550">
        <v>4364349</v>
      </c>
      <c r="I550" t="s">
        <v>5613</v>
      </c>
      <c r="J550" t="s">
        <v>5614</v>
      </c>
      <c r="K550" t="s">
        <v>549</v>
      </c>
      <c r="L550" t="s">
        <v>5613</v>
      </c>
      <c r="M550" t="s">
        <v>5615</v>
      </c>
      <c r="N550" t="s">
        <v>3407</v>
      </c>
      <c r="O550" s="87">
        <f t="shared" si="36"/>
        <v>995</v>
      </c>
      <c r="P550" t="s">
        <v>555</v>
      </c>
      <c r="Q550" s="86">
        <v>9950000</v>
      </c>
      <c r="R550" s="86">
        <v>221450000</v>
      </c>
      <c r="S550">
        <f t="shared" si="38"/>
        <v>221.45</v>
      </c>
      <c r="T550" s="86">
        <v>11799</v>
      </c>
      <c r="U550" t="s">
        <v>728</v>
      </c>
      <c r="W550" t="s">
        <v>7875</v>
      </c>
    </row>
    <row r="551" spans="1:23" ht="15" customHeight="1" x14ac:dyDescent="0.25">
      <c r="A551" t="s">
        <v>3338</v>
      </c>
      <c r="B551">
        <v>5988596</v>
      </c>
      <c r="C551" t="s">
        <v>540</v>
      </c>
      <c r="D551" t="s">
        <v>541</v>
      </c>
      <c r="E551" s="30" t="s">
        <v>3339</v>
      </c>
      <c r="F551" t="s">
        <v>549</v>
      </c>
      <c r="G551" t="s">
        <v>1295</v>
      </c>
      <c r="H551">
        <v>4364349</v>
      </c>
      <c r="I551" t="s">
        <v>5616</v>
      </c>
      <c r="J551" t="s">
        <v>5617</v>
      </c>
      <c r="K551" t="s">
        <v>549</v>
      </c>
      <c r="L551" t="s">
        <v>5616</v>
      </c>
      <c r="M551" t="s">
        <v>5618</v>
      </c>
      <c r="N551" t="s">
        <v>3436</v>
      </c>
      <c r="O551" s="87">
        <f t="shared" si="36"/>
        <v>873</v>
      </c>
      <c r="P551" t="s">
        <v>555</v>
      </c>
      <c r="Q551" s="86">
        <v>8730000</v>
      </c>
      <c r="R551" s="86">
        <v>194300000</v>
      </c>
      <c r="S551">
        <f t="shared" si="38"/>
        <v>194.3</v>
      </c>
      <c r="T551" s="86">
        <v>11799</v>
      </c>
      <c r="U551" t="s">
        <v>728</v>
      </c>
      <c r="W551" t="s">
        <v>7875</v>
      </c>
    </row>
    <row r="552" spans="1:23" ht="15" customHeight="1" x14ac:dyDescent="0.25">
      <c r="A552" t="s">
        <v>3338</v>
      </c>
      <c r="B552">
        <v>5988596</v>
      </c>
      <c r="C552" t="s">
        <v>540</v>
      </c>
      <c r="D552" t="s">
        <v>541</v>
      </c>
      <c r="E552" s="30" t="s">
        <v>3339</v>
      </c>
      <c r="F552" t="s">
        <v>549</v>
      </c>
      <c r="G552" t="s">
        <v>1295</v>
      </c>
      <c r="H552">
        <v>4364349</v>
      </c>
      <c r="I552" t="s">
        <v>5619</v>
      </c>
      <c r="J552" t="s">
        <v>5620</v>
      </c>
      <c r="K552" t="s">
        <v>549</v>
      </c>
      <c r="L552" t="s">
        <v>5619</v>
      </c>
      <c r="M552" t="s">
        <v>5621</v>
      </c>
      <c r="N552" t="s">
        <v>5622</v>
      </c>
      <c r="O552" s="87">
        <f t="shared" si="36"/>
        <v>39.92</v>
      </c>
      <c r="P552" t="s">
        <v>555</v>
      </c>
      <c r="Q552" s="86">
        <v>399200</v>
      </c>
      <c r="R552" s="86">
        <v>8880000</v>
      </c>
      <c r="S552">
        <f t="shared" si="38"/>
        <v>8.8800000000000008</v>
      </c>
      <c r="T552" s="86">
        <v>15614</v>
      </c>
      <c r="U552" t="s">
        <v>3889</v>
      </c>
      <c r="W552" t="s">
        <v>7999</v>
      </c>
    </row>
    <row r="553" spans="1:23" ht="15" customHeight="1" x14ac:dyDescent="0.25">
      <c r="A553" t="s">
        <v>3338</v>
      </c>
      <c r="B553">
        <v>5988596</v>
      </c>
      <c r="C553" t="s">
        <v>540</v>
      </c>
      <c r="D553" t="s">
        <v>541</v>
      </c>
      <c r="E553" s="30" t="s">
        <v>3339</v>
      </c>
      <c r="F553" t="s">
        <v>549</v>
      </c>
      <c r="G553" t="s">
        <v>1295</v>
      </c>
      <c r="H553">
        <v>4364349</v>
      </c>
      <c r="I553" t="s">
        <v>5623</v>
      </c>
      <c r="J553" t="s">
        <v>5624</v>
      </c>
      <c r="K553" t="s">
        <v>549</v>
      </c>
      <c r="L553" t="s">
        <v>5623</v>
      </c>
      <c r="M553" t="s">
        <v>5625</v>
      </c>
      <c r="N553" t="s">
        <v>5626</v>
      </c>
      <c r="O553" s="87">
        <f t="shared" si="36"/>
        <v>39.4</v>
      </c>
      <c r="P553" t="s">
        <v>555</v>
      </c>
      <c r="Q553" s="86">
        <v>394000</v>
      </c>
      <c r="R553" s="86">
        <v>8770000</v>
      </c>
      <c r="S553">
        <f t="shared" si="38"/>
        <v>8.77</v>
      </c>
      <c r="T553" s="86">
        <v>11661</v>
      </c>
      <c r="U553" t="s">
        <v>5627</v>
      </c>
      <c r="W553" t="s">
        <v>8005</v>
      </c>
    </row>
    <row r="554" spans="1:23" ht="15" customHeight="1" x14ac:dyDescent="0.25">
      <c r="A554" t="s">
        <v>3338</v>
      </c>
      <c r="B554">
        <v>5988596</v>
      </c>
      <c r="C554" t="s">
        <v>540</v>
      </c>
      <c r="D554" t="s">
        <v>541</v>
      </c>
      <c r="E554" s="30" t="s">
        <v>3339</v>
      </c>
      <c r="F554" t="s">
        <v>549</v>
      </c>
      <c r="G554" t="s">
        <v>1295</v>
      </c>
      <c r="H554">
        <v>4364349</v>
      </c>
      <c r="I554" t="s">
        <v>5628</v>
      </c>
      <c r="J554" t="s">
        <v>5629</v>
      </c>
      <c r="K554" t="s">
        <v>549</v>
      </c>
      <c r="L554" t="s">
        <v>5628</v>
      </c>
      <c r="M554" t="s">
        <v>5630</v>
      </c>
      <c r="N554" t="s">
        <v>5631</v>
      </c>
      <c r="O554" s="87">
        <f t="shared" si="36"/>
        <v>195</v>
      </c>
      <c r="P554" t="s">
        <v>555</v>
      </c>
      <c r="Q554" s="86">
        <v>1950000</v>
      </c>
      <c r="R554" s="86">
        <v>43400000</v>
      </c>
      <c r="S554">
        <f t="shared" si="38"/>
        <v>43.4</v>
      </c>
      <c r="T554" s="86">
        <v>11922</v>
      </c>
      <c r="U554" t="s">
        <v>664</v>
      </c>
      <c r="W554" t="s">
        <v>7863</v>
      </c>
    </row>
    <row r="555" spans="1:23" ht="15" customHeight="1" x14ac:dyDescent="0.25">
      <c r="A555" t="s">
        <v>3338</v>
      </c>
      <c r="B555">
        <v>5988596</v>
      </c>
      <c r="C555" t="s">
        <v>540</v>
      </c>
      <c r="D555" t="s">
        <v>541</v>
      </c>
      <c r="E555" s="30" t="s">
        <v>3339</v>
      </c>
      <c r="F555" t="s">
        <v>549</v>
      </c>
      <c r="G555" t="s">
        <v>1295</v>
      </c>
      <c r="H555">
        <v>4364349</v>
      </c>
      <c r="I555" t="s">
        <v>5632</v>
      </c>
      <c r="J555" t="s">
        <v>5633</v>
      </c>
      <c r="K555" t="s">
        <v>549</v>
      </c>
      <c r="L555" t="s">
        <v>5632</v>
      </c>
      <c r="M555" t="s">
        <v>5634</v>
      </c>
      <c r="N555" t="s">
        <v>5631</v>
      </c>
      <c r="O555" s="87">
        <f t="shared" si="36"/>
        <v>196</v>
      </c>
      <c r="P555" t="s">
        <v>555</v>
      </c>
      <c r="Q555" s="86">
        <v>1960000</v>
      </c>
      <c r="R555" s="86">
        <v>43610000</v>
      </c>
      <c r="S555">
        <f t="shared" si="38"/>
        <v>43.61</v>
      </c>
      <c r="T555" s="86">
        <v>11922</v>
      </c>
      <c r="U555" t="s">
        <v>664</v>
      </c>
      <c r="W555" t="s">
        <v>7863</v>
      </c>
    </row>
    <row r="556" spans="1:23" ht="15" customHeight="1" x14ac:dyDescent="0.25">
      <c r="A556" t="s">
        <v>3338</v>
      </c>
      <c r="B556">
        <v>5988596</v>
      </c>
      <c r="C556" t="s">
        <v>540</v>
      </c>
      <c r="D556" t="s">
        <v>541</v>
      </c>
      <c r="E556" s="30" t="s">
        <v>3339</v>
      </c>
      <c r="F556" t="s">
        <v>549</v>
      </c>
      <c r="G556" t="s">
        <v>1295</v>
      </c>
      <c r="H556">
        <v>4364349</v>
      </c>
      <c r="I556" t="s">
        <v>5635</v>
      </c>
      <c r="J556" t="s">
        <v>5636</v>
      </c>
      <c r="K556" t="s">
        <v>549</v>
      </c>
      <c r="L556" t="s">
        <v>5635</v>
      </c>
      <c r="M556" t="s">
        <v>5637</v>
      </c>
      <c r="N556" t="s">
        <v>5631</v>
      </c>
      <c r="O556" s="87">
        <f t="shared" ref="O556:O619" si="39">Q556/10000</f>
        <v>300</v>
      </c>
      <c r="P556" t="s">
        <v>555</v>
      </c>
      <c r="Q556" s="86">
        <v>3000000</v>
      </c>
      <c r="R556" s="86">
        <v>66800000</v>
      </c>
      <c r="S556">
        <f t="shared" si="38"/>
        <v>66.8</v>
      </c>
      <c r="T556" s="86">
        <v>11922</v>
      </c>
      <c r="U556" t="s">
        <v>664</v>
      </c>
      <c r="W556" t="s">
        <v>7863</v>
      </c>
    </row>
    <row r="557" spans="1:23" ht="15" customHeight="1" x14ac:dyDescent="0.25">
      <c r="A557" t="s">
        <v>3338</v>
      </c>
      <c r="B557">
        <v>5988596</v>
      </c>
      <c r="C557" t="s">
        <v>540</v>
      </c>
      <c r="D557" t="s">
        <v>541</v>
      </c>
      <c r="E557" s="30" t="s">
        <v>3339</v>
      </c>
      <c r="F557" t="s">
        <v>549</v>
      </c>
      <c r="G557" t="s">
        <v>1295</v>
      </c>
      <c r="H557">
        <v>4364349</v>
      </c>
      <c r="I557" t="s">
        <v>5638</v>
      </c>
      <c r="J557" t="s">
        <v>5639</v>
      </c>
      <c r="K557" t="s">
        <v>549</v>
      </c>
      <c r="L557" t="s">
        <v>5638</v>
      </c>
      <c r="M557" t="s">
        <v>5640</v>
      </c>
      <c r="N557" t="s">
        <v>5641</v>
      </c>
      <c r="O557" s="87">
        <f t="shared" si="39"/>
        <v>45.2</v>
      </c>
      <c r="P557" t="s">
        <v>555</v>
      </c>
      <c r="Q557" s="86">
        <v>452000</v>
      </c>
      <c r="R557" s="86">
        <v>10060000</v>
      </c>
      <c r="S557">
        <f t="shared" si="38"/>
        <v>10.06</v>
      </c>
      <c r="T557" s="86">
        <v>11365</v>
      </c>
      <c r="U557" t="s">
        <v>649</v>
      </c>
      <c r="W557" t="s">
        <v>7860</v>
      </c>
    </row>
    <row r="558" spans="1:23" ht="15" customHeight="1" x14ac:dyDescent="0.25">
      <c r="A558" t="s">
        <v>3338</v>
      </c>
      <c r="B558">
        <v>5988596</v>
      </c>
      <c r="C558" t="s">
        <v>540</v>
      </c>
      <c r="D558" t="s">
        <v>541</v>
      </c>
      <c r="E558" s="30" t="s">
        <v>3339</v>
      </c>
      <c r="F558" t="s">
        <v>549</v>
      </c>
      <c r="G558" t="s">
        <v>1295</v>
      </c>
      <c r="H558">
        <v>4364349</v>
      </c>
      <c r="I558" t="s">
        <v>5642</v>
      </c>
      <c r="J558" t="s">
        <v>5643</v>
      </c>
      <c r="K558" t="s">
        <v>549</v>
      </c>
      <c r="L558" t="s">
        <v>5642</v>
      </c>
      <c r="M558" t="s">
        <v>5644</v>
      </c>
      <c r="N558" t="s">
        <v>5645</v>
      </c>
      <c r="O558" s="87">
        <f t="shared" si="39"/>
        <v>118.8</v>
      </c>
      <c r="P558" t="s">
        <v>555</v>
      </c>
      <c r="Q558" s="86">
        <v>1188000</v>
      </c>
      <c r="R558" s="86">
        <v>26440000</v>
      </c>
      <c r="S558">
        <f t="shared" si="38"/>
        <v>26.44</v>
      </c>
      <c r="T558" s="86">
        <v>11794</v>
      </c>
      <c r="U558" t="s">
        <v>3399</v>
      </c>
      <c r="W558" t="s">
        <v>7966</v>
      </c>
    </row>
    <row r="559" spans="1:23" ht="15" customHeight="1" x14ac:dyDescent="0.25">
      <c r="A559" t="s">
        <v>3338</v>
      </c>
      <c r="B559">
        <v>5988596</v>
      </c>
      <c r="C559" t="s">
        <v>540</v>
      </c>
      <c r="D559" t="s">
        <v>541</v>
      </c>
      <c r="E559" s="30" t="s">
        <v>3339</v>
      </c>
      <c r="F559" t="s">
        <v>549</v>
      </c>
      <c r="G559" t="s">
        <v>1295</v>
      </c>
      <c r="H559">
        <v>4364349</v>
      </c>
      <c r="I559" t="s">
        <v>5646</v>
      </c>
      <c r="J559" t="s">
        <v>5647</v>
      </c>
      <c r="K559" t="s">
        <v>549</v>
      </c>
      <c r="L559" t="s">
        <v>5646</v>
      </c>
      <c r="M559" t="s">
        <v>5648</v>
      </c>
      <c r="N559" t="s">
        <v>5649</v>
      </c>
      <c r="O559" s="87">
        <f t="shared" si="39"/>
        <v>102.2</v>
      </c>
      <c r="P559" t="s">
        <v>555</v>
      </c>
      <c r="Q559" s="86">
        <v>1022000</v>
      </c>
      <c r="R559" s="86">
        <v>22750000</v>
      </c>
      <c r="S559">
        <f t="shared" si="38"/>
        <v>22.75</v>
      </c>
      <c r="T559" s="86">
        <v>11808</v>
      </c>
      <c r="U559" t="s">
        <v>654</v>
      </c>
      <c r="W559" t="s">
        <v>7861</v>
      </c>
    </row>
    <row r="560" spans="1:23" ht="15" customHeight="1" x14ac:dyDescent="0.25">
      <c r="A560" t="s">
        <v>3338</v>
      </c>
      <c r="B560">
        <v>5988596</v>
      </c>
      <c r="C560" t="s">
        <v>540</v>
      </c>
      <c r="D560" t="s">
        <v>541</v>
      </c>
      <c r="E560" s="30" t="s">
        <v>3339</v>
      </c>
      <c r="F560" t="s">
        <v>549</v>
      </c>
      <c r="G560" t="s">
        <v>1295</v>
      </c>
      <c r="H560">
        <v>4364349</v>
      </c>
      <c r="I560" t="s">
        <v>5650</v>
      </c>
      <c r="J560" t="s">
        <v>5651</v>
      </c>
      <c r="K560" t="s">
        <v>549</v>
      </c>
      <c r="L560" t="s">
        <v>5650</v>
      </c>
      <c r="M560" t="s">
        <v>5652</v>
      </c>
      <c r="N560" t="s">
        <v>5649</v>
      </c>
      <c r="O560" s="87">
        <f t="shared" si="39"/>
        <v>87.6</v>
      </c>
      <c r="P560" t="s">
        <v>555</v>
      </c>
      <c r="Q560" s="86">
        <v>876000</v>
      </c>
      <c r="R560" s="86">
        <v>19500000</v>
      </c>
      <c r="S560">
        <f t="shared" si="38"/>
        <v>19.5</v>
      </c>
      <c r="T560" s="86">
        <v>11808</v>
      </c>
      <c r="U560" t="s">
        <v>654</v>
      </c>
      <c r="W560" t="s">
        <v>7861</v>
      </c>
    </row>
    <row r="561" spans="1:23" ht="15" customHeight="1" x14ac:dyDescent="0.25">
      <c r="A561" t="s">
        <v>3338</v>
      </c>
      <c r="B561">
        <v>5988596</v>
      </c>
      <c r="C561" t="s">
        <v>540</v>
      </c>
      <c r="D561" t="s">
        <v>541</v>
      </c>
      <c r="E561" s="30" t="s">
        <v>3339</v>
      </c>
      <c r="F561" t="s">
        <v>549</v>
      </c>
      <c r="G561" t="s">
        <v>1295</v>
      </c>
      <c r="H561">
        <v>4364349</v>
      </c>
      <c r="I561" t="s">
        <v>5653</v>
      </c>
      <c r="J561" t="s">
        <v>5654</v>
      </c>
      <c r="K561" t="s">
        <v>549</v>
      </c>
      <c r="L561" t="s">
        <v>5653</v>
      </c>
      <c r="M561" t="s">
        <v>5655</v>
      </c>
      <c r="N561" t="s">
        <v>3436</v>
      </c>
      <c r="O561" s="87">
        <f t="shared" si="39"/>
        <v>242.4</v>
      </c>
      <c r="P561" t="s">
        <v>555</v>
      </c>
      <c r="Q561" s="86">
        <v>2424000</v>
      </c>
      <c r="R561" s="86">
        <v>53950000</v>
      </c>
      <c r="S561">
        <f t="shared" si="38"/>
        <v>53.95</v>
      </c>
      <c r="T561" s="86">
        <v>11799</v>
      </c>
      <c r="U561" t="s">
        <v>728</v>
      </c>
      <c r="W561" t="s">
        <v>7875</v>
      </c>
    </row>
    <row r="562" spans="1:23" ht="15" customHeight="1" x14ac:dyDescent="0.25">
      <c r="A562" t="s">
        <v>3338</v>
      </c>
      <c r="B562">
        <v>5988596</v>
      </c>
      <c r="C562" t="s">
        <v>540</v>
      </c>
      <c r="D562" t="s">
        <v>541</v>
      </c>
      <c r="E562" s="30" t="s">
        <v>3339</v>
      </c>
      <c r="F562" t="s">
        <v>549</v>
      </c>
      <c r="G562" t="s">
        <v>1295</v>
      </c>
      <c r="H562">
        <v>4364349</v>
      </c>
      <c r="I562" t="s">
        <v>5656</v>
      </c>
      <c r="J562" t="s">
        <v>5657</v>
      </c>
      <c r="K562" t="s">
        <v>549</v>
      </c>
      <c r="L562" t="s">
        <v>5656</v>
      </c>
      <c r="M562" t="s">
        <v>5658</v>
      </c>
      <c r="N562" t="s">
        <v>5428</v>
      </c>
      <c r="O562" s="87">
        <f t="shared" si="39"/>
        <v>95.8</v>
      </c>
      <c r="P562" t="s">
        <v>555</v>
      </c>
      <c r="Q562" s="86">
        <v>958000</v>
      </c>
      <c r="R562" s="86">
        <v>21320000</v>
      </c>
      <c r="S562">
        <f t="shared" si="38"/>
        <v>21.32</v>
      </c>
      <c r="T562" s="86">
        <v>14853</v>
      </c>
      <c r="U562" t="s">
        <v>3518</v>
      </c>
      <c r="W562" t="s">
        <v>7957</v>
      </c>
    </row>
    <row r="563" spans="1:23" ht="15" customHeight="1" x14ac:dyDescent="0.25">
      <c r="A563" t="s">
        <v>3338</v>
      </c>
      <c r="B563">
        <v>5988596</v>
      </c>
      <c r="C563" t="s">
        <v>540</v>
      </c>
      <c r="D563" t="s">
        <v>541</v>
      </c>
      <c r="E563" s="30" t="s">
        <v>3339</v>
      </c>
      <c r="F563" t="s">
        <v>549</v>
      </c>
      <c r="G563" t="s">
        <v>1295</v>
      </c>
      <c r="H563">
        <v>4364349</v>
      </c>
      <c r="I563" t="s">
        <v>5659</v>
      </c>
      <c r="J563" t="s">
        <v>5660</v>
      </c>
      <c r="K563" t="s">
        <v>549</v>
      </c>
      <c r="L563" t="s">
        <v>5659</v>
      </c>
      <c r="M563" t="s">
        <v>5661</v>
      </c>
      <c r="N563" t="s">
        <v>3513</v>
      </c>
      <c r="O563" s="87">
        <f t="shared" si="39"/>
        <v>168</v>
      </c>
      <c r="P563" t="s">
        <v>555</v>
      </c>
      <c r="Q563" s="86">
        <v>1680000</v>
      </c>
      <c r="R563" s="86">
        <v>37390000</v>
      </c>
      <c r="S563">
        <f t="shared" si="38"/>
        <v>37.39</v>
      </c>
      <c r="T563" s="86">
        <v>16135</v>
      </c>
      <c r="U563" t="s">
        <v>659</v>
      </c>
      <c r="W563" t="s">
        <v>7862</v>
      </c>
    </row>
    <row r="564" spans="1:23" ht="15" customHeight="1" x14ac:dyDescent="0.25">
      <c r="A564" t="s">
        <v>3338</v>
      </c>
      <c r="B564">
        <v>5988596</v>
      </c>
      <c r="C564" t="s">
        <v>540</v>
      </c>
      <c r="D564" t="s">
        <v>541</v>
      </c>
      <c r="E564" s="30" t="s">
        <v>3339</v>
      </c>
      <c r="F564" t="s">
        <v>549</v>
      </c>
      <c r="G564" t="s">
        <v>1295</v>
      </c>
      <c r="H564">
        <v>4364349</v>
      </c>
      <c r="I564" t="s">
        <v>5662</v>
      </c>
      <c r="J564" t="s">
        <v>5663</v>
      </c>
      <c r="K564" t="s">
        <v>549</v>
      </c>
      <c r="L564" t="s">
        <v>5662</v>
      </c>
      <c r="M564" t="s">
        <v>5664</v>
      </c>
      <c r="N564" t="s">
        <v>3513</v>
      </c>
      <c r="O564" s="87">
        <f t="shared" si="39"/>
        <v>83.4</v>
      </c>
      <c r="P564" t="s">
        <v>555</v>
      </c>
      <c r="Q564" s="86">
        <v>834000</v>
      </c>
      <c r="R564" s="86">
        <v>18560000</v>
      </c>
      <c r="S564">
        <f t="shared" si="38"/>
        <v>18.559999999999999</v>
      </c>
      <c r="T564" s="86">
        <v>16135</v>
      </c>
      <c r="U564" t="s">
        <v>659</v>
      </c>
      <c r="W564" t="s">
        <v>7862</v>
      </c>
    </row>
    <row r="565" spans="1:23" ht="15" customHeight="1" x14ac:dyDescent="0.25">
      <c r="A565" t="s">
        <v>3338</v>
      </c>
      <c r="B565">
        <v>5988596</v>
      </c>
      <c r="C565" t="s">
        <v>540</v>
      </c>
      <c r="D565" t="s">
        <v>541</v>
      </c>
      <c r="E565" s="30" t="s">
        <v>3339</v>
      </c>
      <c r="F565" t="s">
        <v>549</v>
      </c>
      <c r="G565" t="s">
        <v>1295</v>
      </c>
      <c r="H565">
        <v>4364349</v>
      </c>
      <c r="I565" t="s">
        <v>5665</v>
      </c>
      <c r="J565" t="s">
        <v>5666</v>
      </c>
      <c r="K565" t="s">
        <v>549</v>
      </c>
      <c r="L565" t="s">
        <v>5665</v>
      </c>
      <c r="M565" t="s">
        <v>5667</v>
      </c>
      <c r="N565" t="s">
        <v>5668</v>
      </c>
      <c r="O565" s="87">
        <f t="shared" si="39"/>
        <v>9.25</v>
      </c>
      <c r="P565" t="s">
        <v>555</v>
      </c>
      <c r="Q565" s="86">
        <v>92500</v>
      </c>
      <c r="R565" s="86">
        <v>2060000</v>
      </c>
      <c r="S565">
        <f t="shared" si="38"/>
        <v>2.06</v>
      </c>
      <c r="T565" s="86">
        <v>11932</v>
      </c>
      <c r="U565" t="s">
        <v>694</v>
      </c>
      <c r="W565" t="s">
        <v>7869</v>
      </c>
    </row>
    <row r="566" spans="1:23" ht="15" customHeight="1" x14ac:dyDescent="0.25">
      <c r="A566" t="s">
        <v>3338</v>
      </c>
      <c r="B566">
        <v>5988596</v>
      </c>
      <c r="C566" t="s">
        <v>540</v>
      </c>
      <c r="D566" t="s">
        <v>541</v>
      </c>
      <c r="E566" s="30" t="s">
        <v>3339</v>
      </c>
      <c r="F566" t="s">
        <v>549</v>
      </c>
      <c r="G566" t="s">
        <v>1295</v>
      </c>
      <c r="H566">
        <v>4364349</v>
      </c>
      <c r="I566" t="s">
        <v>5669</v>
      </c>
      <c r="J566" t="s">
        <v>5670</v>
      </c>
      <c r="K566" t="s">
        <v>549</v>
      </c>
      <c r="L566" t="s">
        <v>5669</v>
      </c>
      <c r="M566" t="s">
        <v>5671</v>
      </c>
      <c r="N566" t="s">
        <v>3508</v>
      </c>
      <c r="O566" s="87">
        <f t="shared" si="39"/>
        <v>348</v>
      </c>
      <c r="P566" t="s">
        <v>555</v>
      </c>
      <c r="Q566" s="86">
        <v>3480000</v>
      </c>
      <c r="R566" s="86">
        <v>77450000</v>
      </c>
      <c r="S566">
        <f t="shared" si="38"/>
        <v>77.45</v>
      </c>
      <c r="T566" s="86">
        <v>14982</v>
      </c>
      <c r="U566" t="s">
        <v>3509</v>
      </c>
      <c r="W566" t="s">
        <v>7952</v>
      </c>
    </row>
    <row r="567" spans="1:23" ht="15" customHeight="1" x14ac:dyDescent="0.25">
      <c r="A567" t="s">
        <v>3338</v>
      </c>
      <c r="B567">
        <v>5988596</v>
      </c>
      <c r="C567" t="s">
        <v>540</v>
      </c>
      <c r="D567" t="s">
        <v>541</v>
      </c>
      <c r="E567" s="30" t="s">
        <v>3339</v>
      </c>
      <c r="F567" t="s">
        <v>549</v>
      </c>
      <c r="G567" t="s">
        <v>1295</v>
      </c>
      <c r="H567">
        <v>4364349</v>
      </c>
      <c r="I567" t="s">
        <v>5672</v>
      </c>
      <c r="J567" t="s">
        <v>5673</v>
      </c>
      <c r="K567" t="s">
        <v>549</v>
      </c>
      <c r="L567" t="s">
        <v>5672</v>
      </c>
      <c r="M567" t="s">
        <v>5674</v>
      </c>
      <c r="N567" t="s">
        <v>3552</v>
      </c>
      <c r="O567" s="87">
        <f t="shared" si="39"/>
        <v>97.44</v>
      </c>
      <c r="P567" t="s">
        <v>555</v>
      </c>
      <c r="Q567" s="86">
        <v>974400</v>
      </c>
      <c r="R567" s="86">
        <v>21690000</v>
      </c>
      <c r="S567">
        <f t="shared" si="38"/>
        <v>21.69</v>
      </c>
      <c r="T567" s="86">
        <v>11801</v>
      </c>
      <c r="U567" t="s">
        <v>737</v>
      </c>
      <c r="W567" t="s">
        <v>7876</v>
      </c>
    </row>
    <row r="568" spans="1:23" ht="15" customHeight="1" x14ac:dyDescent="0.25">
      <c r="A568" t="s">
        <v>3338</v>
      </c>
      <c r="B568">
        <v>5988596</v>
      </c>
      <c r="C568" t="s">
        <v>540</v>
      </c>
      <c r="D568" t="s">
        <v>541</v>
      </c>
      <c r="E568" s="30" t="s">
        <v>3339</v>
      </c>
      <c r="F568" t="s">
        <v>549</v>
      </c>
      <c r="G568" t="s">
        <v>1295</v>
      </c>
      <c r="H568">
        <v>4364349</v>
      </c>
      <c r="I568" t="s">
        <v>5675</v>
      </c>
      <c r="J568" t="s">
        <v>5676</v>
      </c>
      <c r="K568" t="s">
        <v>549</v>
      </c>
      <c r="L568" t="s">
        <v>5675</v>
      </c>
      <c r="M568" t="s">
        <v>5677</v>
      </c>
      <c r="N568" t="s">
        <v>3493</v>
      </c>
      <c r="O568" s="87">
        <f t="shared" si="39"/>
        <v>133.5</v>
      </c>
      <c r="P568" t="s">
        <v>555</v>
      </c>
      <c r="Q568" s="86">
        <v>1335000</v>
      </c>
      <c r="R568" s="86">
        <v>29710000</v>
      </c>
      <c r="S568">
        <f t="shared" si="38"/>
        <v>29.71</v>
      </c>
      <c r="T568" s="86">
        <v>11931</v>
      </c>
      <c r="U568" t="s">
        <v>3390</v>
      </c>
      <c r="W568" t="s">
        <v>8006</v>
      </c>
    </row>
    <row r="569" spans="1:23" ht="15" customHeight="1" x14ac:dyDescent="0.25">
      <c r="A569" t="s">
        <v>3338</v>
      </c>
      <c r="B569">
        <v>5988596</v>
      </c>
      <c r="C569" t="s">
        <v>540</v>
      </c>
      <c r="D569" t="s">
        <v>541</v>
      </c>
      <c r="E569" s="30" t="s">
        <v>3339</v>
      </c>
      <c r="F569" t="s">
        <v>549</v>
      </c>
      <c r="G569" t="s">
        <v>1295</v>
      </c>
      <c r="H569">
        <v>4364349</v>
      </c>
      <c r="I569" t="s">
        <v>5678</v>
      </c>
      <c r="J569" t="s">
        <v>5679</v>
      </c>
      <c r="K569" t="s">
        <v>549</v>
      </c>
      <c r="L569" t="s">
        <v>5678</v>
      </c>
      <c r="M569" t="s">
        <v>5680</v>
      </c>
      <c r="N569" t="s">
        <v>5681</v>
      </c>
      <c r="O569" s="87">
        <f t="shared" si="39"/>
        <v>577.5</v>
      </c>
      <c r="P569" t="s">
        <v>555</v>
      </c>
      <c r="Q569" s="86">
        <v>5775000</v>
      </c>
      <c r="R569" s="86">
        <v>128540000</v>
      </c>
      <c r="S569">
        <f t="shared" si="38"/>
        <v>128.54</v>
      </c>
      <c r="T569" s="86">
        <v>11931</v>
      </c>
      <c r="U569" t="s">
        <v>3390</v>
      </c>
      <c r="W569" t="s">
        <v>8006</v>
      </c>
    </row>
    <row r="570" spans="1:23" ht="15" customHeight="1" x14ac:dyDescent="0.25">
      <c r="A570" t="s">
        <v>3338</v>
      </c>
      <c r="B570">
        <v>5988596</v>
      </c>
      <c r="C570" t="s">
        <v>540</v>
      </c>
      <c r="D570" t="s">
        <v>541</v>
      </c>
      <c r="E570" s="30" t="s">
        <v>3339</v>
      </c>
      <c r="F570" t="s">
        <v>549</v>
      </c>
      <c r="G570" t="s">
        <v>1295</v>
      </c>
      <c r="H570">
        <v>4364349</v>
      </c>
      <c r="I570" t="s">
        <v>5682</v>
      </c>
      <c r="J570" t="s">
        <v>5683</v>
      </c>
      <c r="K570" t="s">
        <v>549</v>
      </c>
      <c r="L570" t="s">
        <v>5682</v>
      </c>
      <c r="M570" t="s">
        <v>5684</v>
      </c>
      <c r="N570" t="s">
        <v>5685</v>
      </c>
      <c r="O570" s="87">
        <f t="shared" si="39"/>
        <v>3630</v>
      </c>
      <c r="P570" t="s">
        <v>555</v>
      </c>
      <c r="Q570" s="86">
        <v>36300000</v>
      </c>
      <c r="R570" s="86">
        <v>807900000</v>
      </c>
      <c r="S570">
        <f t="shared" si="38"/>
        <v>807.9</v>
      </c>
      <c r="T570" s="86">
        <v>11908</v>
      </c>
      <c r="U570" t="s">
        <v>2165</v>
      </c>
      <c r="W570" t="s">
        <v>8000</v>
      </c>
    </row>
    <row r="571" spans="1:23" ht="15" customHeight="1" x14ac:dyDescent="0.25">
      <c r="A571" t="s">
        <v>3338</v>
      </c>
      <c r="B571">
        <v>5988596</v>
      </c>
      <c r="C571" t="s">
        <v>540</v>
      </c>
      <c r="D571" t="s">
        <v>541</v>
      </c>
      <c r="E571" s="30" t="s">
        <v>3339</v>
      </c>
      <c r="F571" t="s">
        <v>549</v>
      </c>
      <c r="G571" t="s">
        <v>1295</v>
      </c>
      <c r="H571">
        <v>4364349</v>
      </c>
      <c r="I571" t="s">
        <v>5686</v>
      </c>
      <c r="J571" t="s">
        <v>5687</v>
      </c>
      <c r="K571" t="s">
        <v>549</v>
      </c>
      <c r="L571" t="s">
        <v>5686</v>
      </c>
      <c r="M571" t="s">
        <v>5688</v>
      </c>
      <c r="N571" t="s">
        <v>3565</v>
      </c>
      <c r="O571" s="87">
        <f t="shared" si="39"/>
        <v>147.80000000000001</v>
      </c>
      <c r="P571" t="s">
        <v>555</v>
      </c>
      <c r="Q571" s="86">
        <v>1478000</v>
      </c>
      <c r="R571" s="86">
        <v>32770000</v>
      </c>
      <c r="S571">
        <f t="shared" si="38"/>
        <v>32.770000000000003</v>
      </c>
      <c r="T571" s="86">
        <v>11804</v>
      </c>
      <c r="U571" t="s">
        <v>679</v>
      </c>
      <c r="W571" t="s">
        <v>7866</v>
      </c>
    </row>
    <row r="572" spans="1:23" ht="15" customHeight="1" x14ac:dyDescent="0.25">
      <c r="A572" t="s">
        <v>3338</v>
      </c>
      <c r="B572">
        <v>5988596</v>
      </c>
      <c r="C572" t="s">
        <v>540</v>
      </c>
      <c r="D572" t="s">
        <v>541</v>
      </c>
      <c r="E572" s="30" t="s">
        <v>3339</v>
      </c>
      <c r="F572" t="s">
        <v>549</v>
      </c>
      <c r="G572" t="s">
        <v>1295</v>
      </c>
      <c r="H572">
        <v>4364349</v>
      </c>
      <c r="I572" t="s">
        <v>5689</v>
      </c>
      <c r="J572" t="s">
        <v>5690</v>
      </c>
      <c r="K572" t="s">
        <v>549</v>
      </c>
      <c r="L572" t="s">
        <v>5689</v>
      </c>
      <c r="M572" t="s">
        <v>5691</v>
      </c>
      <c r="N572" t="s">
        <v>5692</v>
      </c>
      <c r="O572" s="87">
        <f t="shared" si="39"/>
        <v>29.55</v>
      </c>
      <c r="P572" t="s">
        <v>555</v>
      </c>
      <c r="Q572" s="86">
        <v>295500</v>
      </c>
      <c r="R572" s="86">
        <v>6560000</v>
      </c>
      <c r="S572">
        <f t="shared" si="38"/>
        <v>6.56</v>
      </c>
      <c r="T572" s="86">
        <v>15614</v>
      </c>
      <c r="U572" t="s">
        <v>3889</v>
      </c>
      <c r="W572" t="s">
        <v>7999</v>
      </c>
    </row>
    <row r="573" spans="1:23" ht="15" customHeight="1" x14ac:dyDescent="0.25">
      <c r="A573" t="s">
        <v>3338</v>
      </c>
      <c r="B573">
        <v>5988596</v>
      </c>
      <c r="C573" t="s">
        <v>540</v>
      </c>
      <c r="D573" t="s">
        <v>541</v>
      </c>
      <c r="E573" s="30" t="s">
        <v>3339</v>
      </c>
      <c r="F573" t="s">
        <v>549</v>
      </c>
      <c r="G573" t="s">
        <v>1295</v>
      </c>
      <c r="H573">
        <v>4364349</v>
      </c>
      <c r="I573" t="s">
        <v>5693</v>
      </c>
      <c r="J573" t="s">
        <v>5694</v>
      </c>
      <c r="K573" t="s">
        <v>549</v>
      </c>
      <c r="L573" t="s">
        <v>5693</v>
      </c>
      <c r="M573" t="s">
        <v>5695</v>
      </c>
      <c r="N573" t="s">
        <v>3436</v>
      </c>
      <c r="O573" s="87">
        <f t="shared" si="39"/>
        <v>242.4</v>
      </c>
      <c r="P573" t="s">
        <v>555</v>
      </c>
      <c r="Q573" s="86">
        <v>2424000</v>
      </c>
      <c r="R573" s="86">
        <v>53750000</v>
      </c>
      <c r="S573">
        <f t="shared" si="38"/>
        <v>53.75</v>
      </c>
      <c r="T573" s="86">
        <v>11799</v>
      </c>
      <c r="U573" t="s">
        <v>728</v>
      </c>
      <c r="W573" t="s">
        <v>7875</v>
      </c>
    </row>
    <row r="574" spans="1:23" ht="15" customHeight="1" x14ac:dyDescent="0.25">
      <c r="A574" t="s">
        <v>3338</v>
      </c>
      <c r="B574">
        <v>5988596</v>
      </c>
      <c r="C574" t="s">
        <v>540</v>
      </c>
      <c r="D574" t="s">
        <v>541</v>
      </c>
      <c r="E574" s="30" t="s">
        <v>3339</v>
      </c>
      <c r="F574" t="s">
        <v>549</v>
      </c>
      <c r="G574" t="s">
        <v>1295</v>
      </c>
      <c r="H574">
        <v>4364349</v>
      </c>
      <c r="I574" t="s">
        <v>5696</v>
      </c>
      <c r="J574" t="s">
        <v>5697</v>
      </c>
      <c r="K574" t="s">
        <v>549</v>
      </c>
      <c r="L574" t="s">
        <v>5696</v>
      </c>
      <c r="M574" t="s">
        <v>5698</v>
      </c>
      <c r="N574" t="s">
        <v>5536</v>
      </c>
      <c r="O574" s="87">
        <f t="shared" si="39"/>
        <v>3.96</v>
      </c>
      <c r="P574" t="s">
        <v>555</v>
      </c>
      <c r="Q574" s="86">
        <v>39600</v>
      </c>
      <c r="R574">
        <v>0.88</v>
      </c>
      <c r="S574">
        <v>0.88</v>
      </c>
      <c r="T574" s="86">
        <v>11893</v>
      </c>
      <c r="U574" t="s">
        <v>5537</v>
      </c>
      <c r="W574" t="s">
        <v>8003</v>
      </c>
    </row>
    <row r="575" spans="1:23" ht="15" customHeight="1" x14ac:dyDescent="0.25">
      <c r="A575" t="s">
        <v>3338</v>
      </c>
      <c r="B575">
        <v>5988596</v>
      </c>
      <c r="C575" t="s">
        <v>540</v>
      </c>
      <c r="D575" t="s">
        <v>541</v>
      </c>
      <c r="E575" s="30" t="s">
        <v>3339</v>
      </c>
      <c r="F575" t="s">
        <v>549</v>
      </c>
      <c r="G575" t="s">
        <v>1295</v>
      </c>
      <c r="H575">
        <v>4364349</v>
      </c>
      <c r="I575" t="s">
        <v>5699</v>
      </c>
      <c r="J575" t="s">
        <v>5700</v>
      </c>
      <c r="K575" t="s">
        <v>549</v>
      </c>
      <c r="L575" t="s">
        <v>5699</v>
      </c>
      <c r="M575" t="s">
        <v>5701</v>
      </c>
      <c r="N575" t="s">
        <v>5702</v>
      </c>
      <c r="O575" s="87">
        <f t="shared" si="39"/>
        <v>147.36000000000001</v>
      </c>
      <c r="P575" t="s">
        <v>555</v>
      </c>
      <c r="Q575" s="86">
        <v>1473600</v>
      </c>
      <c r="R575" s="86">
        <v>32670000</v>
      </c>
      <c r="S575">
        <f t="shared" ref="S575:S606" si="40">R575/1000000</f>
        <v>32.67</v>
      </c>
      <c r="T575" s="86">
        <v>15653</v>
      </c>
      <c r="U575" t="s">
        <v>3444</v>
      </c>
      <c r="W575" t="s">
        <v>8007</v>
      </c>
    </row>
    <row r="576" spans="1:23" ht="15" customHeight="1" x14ac:dyDescent="0.25">
      <c r="A576" t="s">
        <v>5703</v>
      </c>
      <c r="B576">
        <v>2040729</v>
      </c>
      <c r="C576" t="s">
        <v>540</v>
      </c>
      <c r="D576" t="s">
        <v>3582</v>
      </c>
      <c r="E576" s="30" t="s">
        <v>5704</v>
      </c>
      <c r="F576" t="s">
        <v>549</v>
      </c>
      <c r="G576" t="s">
        <v>1295</v>
      </c>
      <c r="H576">
        <v>4364349</v>
      </c>
      <c r="I576" t="s">
        <v>5705</v>
      </c>
      <c r="J576" t="s">
        <v>5706</v>
      </c>
      <c r="K576" t="s">
        <v>549</v>
      </c>
      <c r="L576" t="s">
        <v>5705</v>
      </c>
      <c r="M576" t="s">
        <v>5707</v>
      </c>
      <c r="N576" t="s">
        <v>5708</v>
      </c>
      <c r="O576" s="87">
        <f t="shared" si="39"/>
        <v>2150</v>
      </c>
      <c r="P576" t="s">
        <v>555</v>
      </c>
      <c r="Q576" s="86">
        <v>21500000</v>
      </c>
      <c r="R576" s="86">
        <v>477830000</v>
      </c>
      <c r="S576">
        <f t="shared" si="40"/>
        <v>477.83</v>
      </c>
      <c r="T576" s="86">
        <v>18543</v>
      </c>
      <c r="U576" t="s">
        <v>5709</v>
      </c>
      <c r="V576" t="s">
        <v>8008</v>
      </c>
    </row>
    <row r="577" spans="1:31" ht="15" customHeight="1" x14ac:dyDescent="0.25">
      <c r="A577" t="s">
        <v>2905</v>
      </c>
      <c r="B577">
        <v>8297854</v>
      </c>
      <c r="C577" t="s">
        <v>540</v>
      </c>
      <c r="D577" t="s">
        <v>541</v>
      </c>
      <c r="E577" s="30" t="s">
        <v>5710</v>
      </c>
      <c r="F577" t="s">
        <v>549</v>
      </c>
      <c r="G577" t="s">
        <v>1295</v>
      </c>
      <c r="H577">
        <v>4364349</v>
      </c>
      <c r="I577" t="s">
        <v>5711</v>
      </c>
      <c r="J577" t="s">
        <v>5712</v>
      </c>
      <c r="K577" t="s">
        <v>549</v>
      </c>
      <c r="L577" t="s">
        <v>5711</v>
      </c>
      <c r="M577" t="s">
        <v>5713</v>
      </c>
      <c r="N577" t="s">
        <v>5714</v>
      </c>
      <c r="O577" s="87">
        <f t="shared" si="39"/>
        <v>15330</v>
      </c>
      <c r="P577" t="s">
        <v>555</v>
      </c>
      <c r="Q577" s="86">
        <v>153300000</v>
      </c>
      <c r="R577" s="86">
        <v>3392340000</v>
      </c>
      <c r="S577" s="178">
        <f t="shared" si="40"/>
        <v>3392.34</v>
      </c>
      <c r="T577" s="86">
        <v>10251</v>
      </c>
      <c r="U577" t="s">
        <v>2911</v>
      </c>
      <c r="V577" t="s">
        <v>8009</v>
      </c>
    </row>
    <row r="578" spans="1:31" ht="15" customHeight="1" x14ac:dyDescent="0.25">
      <c r="A578" t="s">
        <v>3837</v>
      </c>
      <c r="B578">
        <v>16933634</v>
      </c>
      <c r="C578" t="s">
        <v>540</v>
      </c>
      <c r="D578" t="s">
        <v>541</v>
      </c>
      <c r="E578" s="30" t="s">
        <v>3838</v>
      </c>
      <c r="F578" t="s">
        <v>549</v>
      </c>
      <c r="G578" t="s">
        <v>1295</v>
      </c>
      <c r="H578">
        <v>4364349</v>
      </c>
      <c r="I578" t="s">
        <v>5715</v>
      </c>
      <c r="J578" t="s">
        <v>5716</v>
      </c>
      <c r="K578" t="s">
        <v>549</v>
      </c>
      <c r="L578" t="s">
        <v>5715</v>
      </c>
      <c r="M578" t="s">
        <v>5717</v>
      </c>
      <c r="N578" t="s">
        <v>5718</v>
      </c>
      <c r="O578" s="87">
        <f t="shared" si="39"/>
        <v>1693.5</v>
      </c>
      <c r="P578" t="s">
        <v>555</v>
      </c>
      <c r="Q578" s="86">
        <v>16935000</v>
      </c>
      <c r="R578" s="86">
        <v>375310000</v>
      </c>
      <c r="S578">
        <f t="shared" si="40"/>
        <v>375.31</v>
      </c>
      <c r="T578" s="86">
        <v>19260</v>
      </c>
      <c r="U578" t="s">
        <v>3853</v>
      </c>
      <c r="Y578" t="s">
        <v>8010</v>
      </c>
    </row>
    <row r="579" spans="1:31" ht="15" customHeight="1" x14ac:dyDescent="0.25">
      <c r="A579" t="s">
        <v>3837</v>
      </c>
      <c r="B579">
        <v>16933634</v>
      </c>
      <c r="C579" t="s">
        <v>540</v>
      </c>
      <c r="D579" t="s">
        <v>541</v>
      </c>
      <c r="E579" s="30" t="s">
        <v>3838</v>
      </c>
      <c r="F579" t="s">
        <v>549</v>
      </c>
      <c r="G579" t="s">
        <v>1295</v>
      </c>
      <c r="H579">
        <v>4364349</v>
      </c>
      <c r="I579" t="s">
        <v>5719</v>
      </c>
      <c r="J579" t="s">
        <v>5720</v>
      </c>
      <c r="K579" t="s">
        <v>549</v>
      </c>
      <c r="L579" t="s">
        <v>5719</v>
      </c>
      <c r="M579" t="s">
        <v>5721</v>
      </c>
      <c r="N579" t="s">
        <v>5722</v>
      </c>
      <c r="O579" s="87">
        <f t="shared" si="39"/>
        <v>1440</v>
      </c>
      <c r="P579" t="s">
        <v>555</v>
      </c>
      <c r="Q579" s="86">
        <v>14400000</v>
      </c>
      <c r="R579" s="86">
        <v>319200000</v>
      </c>
      <c r="S579">
        <f t="shared" si="40"/>
        <v>319.2</v>
      </c>
      <c r="T579" s="86">
        <v>14766</v>
      </c>
      <c r="U579" t="s">
        <v>5723</v>
      </c>
      <c r="AD579" t="s">
        <v>8011</v>
      </c>
    </row>
    <row r="580" spans="1:31" ht="15" customHeight="1" x14ac:dyDescent="0.25">
      <c r="A580" t="s">
        <v>3837</v>
      </c>
      <c r="B580">
        <v>16933634</v>
      </c>
      <c r="C580" t="s">
        <v>540</v>
      </c>
      <c r="D580" t="s">
        <v>541</v>
      </c>
      <c r="E580" s="30" t="s">
        <v>3838</v>
      </c>
      <c r="F580" t="s">
        <v>549</v>
      </c>
      <c r="G580" t="s">
        <v>1295</v>
      </c>
      <c r="H580">
        <v>4364349</v>
      </c>
      <c r="I580" t="s">
        <v>5724</v>
      </c>
      <c r="J580" t="s">
        <v>5725</v>
      </c>
      <c r="K580" t="s">
        <v>549</v>
      </c>
      <c r="L580" t="s">
        <v>5724</v>
      </c>
      <c r="M580" t="s">
        <v>5726</v>
      </c>
      <c r="N580" t="s">
        <v>5727</v>
      </c>
      <c r="O580" s="87">
        <f t="shared" si="39"/>
        <v>21250</v>
      </c>
      <c r="P580" t="s">
        <v>555</v>
      </c>
      <c r="Q580" s="86">
        <v>212500000</v>
      </c>
      <c r="R580" s="86">
        <v>4709250000</v>
      </c>
      <c r="S580" s="39">
        <f t="shared" si="40"/>
        <v>4709.25</v>
      </c>
      <c r="T580" s="86">
        <v>10930</v>
      </c>
      <c r="U580" t="s">
        <v>3848</v>
      </c>
      <c r="V580" t="s">
        <v>7971</v>
      </c>
    </row>
    <row r="581" spans="1:31" ht="15" customHeight="1" x14ac:dyDescent="0.25">
      <c r="A581" t="s">
        <v>5728</v>
      </c>
      <c r="B581">
        <v>6388379</v>
      </c>
      <c r="C581" t="s">
        <v>540</v>
      </c>
      <c r="D581" t="s">
        <v>5729</v>
      </c>
      <c r="E581" s="30" t="s">
        <v>5730</v>
      </c>
      <c r="F581" t="s">
        <v>549</v>
      </c>
      <c r="G581" t="s">
        <v>1295</v>
      </c>
      <c r="H581">
        <v>4364349</v>
      </c>
      <c r="I581" t="s">
        <v>5731</v>
      </c>
      <c r="J581" t="s">
        <v>5732</v>
      </c>
      <c r="K581" t="s">
        <v>549</v>
      </c>
      <c r="L581" t="s">
        <v>5731</v>
      </c>
      <c r="M581" t="s">
        <v>5733</v>
      </c>
      <c r="N581" t="s">
        <v>5734</v>
      </c>
      <c r="O581" s="87">
        <f t="shared" si="39"/>
        <v>90000</v>
      </c>
      <c r="P581" t="s">
        <v>555</v>
      </c>
      <c r="Q581" s="86">
        <v>900000000</v>
      </c>
      <c r="R581" s="86">
        <v>20082120000</v>
      </c>
      <c r="S581" s="178">
        <f t="shared" si="40"/>
        <v>20082.12</v>
      </c>
      <c r="T581" s="86">
        <v>16340</v>
      </c>
      <c r="U581" t="s">
        <v>5735</v>
      </c>
      <c r="V581" t="s">
        <v>8012</v>
      </c>
    </row>
    <row r="582" spans="1:31" ht="15" customHeight="1" x14ac:dyDescent="0.25">
      <c r="A582" t="s">
        <v>2371</v>
      </c>
      <c r="B582">
        <v>4021138</v>
      </c>
      <c r="C582" t="s">
        <v>540</v>
      </c>
      <c r="D582" t="s">
        <v>541</v>
      </c>
      <c r="E582" s="30" t="s">
        <v>2372</v>
      </c>
      <c r="F582" t="s">
        <v>549</v>
      </c>
      <c r="G582" t="s">
        <v>1295</v>
      </c>
      <c r="H582">
        <v>4364349</v>
      </c>
      <c r="I582" t="s">
        <v>5736</v>
      </c>
      <c r="J582" t="s">
        <v>5737</v>
      </c>
      <c r="K582" t="s">
        <v>549</v>
      </c>
      <c r="L582" t="s">
        <v>5736</v>
      </c>
      <c r="M582" t="s">
        <v>5738</v>
      </c>
      <c r="N582" t="s">
        <v>5739</v>
      </c>
      <c r="O582" s="87">
        <f t="shared" si="39"/>
        <v>52000</v>
      </c>
      <c r="P582" t="s">
        <v>555</v>
      </c>
      <c r="Q582" s="86">
        <v>520000000</v>
      </c>
      <c r="R582" s="86">
        <v>11512320000</v>
      </c>
      <c r="S582" s="162">
        <f t="shared" si="40"/>
        <v>11512.32</v>
      </c>
      <c r="T582" s="86">
        <v>18474</v>
      </c>
      <c r="U582" t="s">
        <v>2348</v>
      </c>
      <c r="V582" t="s">
        <v>5739</v>
      </c>
    </row>
    <row r="583" spans="1:31" ht="15" customHeight="1" x14ac:dyDescent="0.25">
      <c r="A583" t="s">
        <v>5740</v>
      </c>
      <c r="B583">
        <v>5126825</v>
      </c>
      <c r="C583" t="s">
        <v>540</v>
      </c>
      <c r="D583" t="s">
        <v>541</v>
      </c>
      <c r="E583" s="30" t="s">
        <v>5741</v>
      </c>
      <c r="F583" t="s">
        <v>549</v>
      </c>
      <c r="G583" t="s">
        <v>1295</v>
      </c>
      <c r="H583">
        <v>4364349</v>
      </c>
      <c r="I583" t="s">
        <v>5742</v>
      </c>
      <c r="J583" t="s">
        <v>5743</v>
      </c>
      <c r="K583" t="s">
        <v>549</v>
      </c>
      <c r="L583" t="s">
        <v>5742</v>
      </c>
      <c r="M583" t="s">
        <v>5744</v>
      </c>
      <c r="N583" t="s">
        <v>5745</v>
      </c>
      <c r="O583" s="87">
        <f t="shared" si="39"/>
        <v>27000</v>
      </c>
      <c r="P583" t="s">
        <v>555</v>
      </c>
      <c r="Q583" s="86">
        <v>270000000</v>
      </c>
      <c r="R583" s="86">
        <v>6000660000</v>
      </c>
      <c r="S583" s="179">
        <f t="shared" si="40"/>
        <v>6000.66</v>
      </c>
      <c r="T583" s="86">
        <v>17569</v>
      </c>
      <c r="U583" t="s">
        <v>2716</v>
      </c>
      <c r="V583" t="s">
        <v>7922</v>
      </c>
    </row>
    <row r="584" spans="1:31" ht="15" customHeight="1" x14ac:dyDescent="0.25">
      <c r="A584" t="s">
        <v>1332</v>
      </c>
      <c r="B584">
        <v>8287745</v>
      </c>
      <c r="C584" t="s">
        <v>540</v>
      </c>
      <c r="D584" t="s">
        <v>541</v>
      </c>
      <c r="E584" s="30" t="s">
        <v>1333</v>
      </c>
      <c r="F584" t="s">
        <v>549</v>
      </c>
      <c r="G584" t="s">
        <v>1295</v>
      </c>
      <c r="H584">
        <v>4364349</v>
      </c>
      <c r="I584" t="s">
        <v>5746</v>
      </c>
      <c r="J584" t="s">
        <v>5747</v>
      </c>
      <c r="K584" t="s">
        <v>549</v>
      </c>
      <c r="L584" t="s">
        <v>5746</v>
      </c>
      <c r="M584" t="s">
        <v>5748</v>
      </c>
      <c r="N584" t="s">
        <v>5749</v>
      </c>
      <c r="O584" s="87">
        <f t="shared" si="39"/>
        <v>405</v>
      </c>
      <c r="P584" t="s">
        <v>555</v>
      </c>
      <c r="Q584" s="86">
        <v>4050000</v>
      </c>
      <c r="R584" s="86">
        <v>90170000</v>
      </c>
      <c r="S584">
        <f t="shared" si="40"/>
        <v>90.17</v>
      </c>
      <c r="T584" s="86">
        <v>16060</v>
      </c>
      <c r="U584" t="s">
        <v>1343</v>
      </c>
      <c r="Z584" t="s">
        <v>8013</v>
      </c>
    </row>
    <row r="585" spans="1:31" ht="15" customHeight="1" x14ac:dyDescent="0.25">
      <c r="A585" t="s">
        <v>1332</v>
      </c>
      <c r="B585">
        <v>8287745</v>
      </c>
      <c r="C585" t="s">
        <v>540</v>
      </c>
      <c r="D585" t="s">
        <v>541</v>
      </c>
      <c r="E585" s="30" t="s">
        <v>1333</v>
      </c>
      <c r="F585" t="s">
        <v>549</v>
      </c>
      <c r="G585" t="s">
        <v>1295</v>
      </c>
      <c r="H585">
        <v>4364349</v>
      </c>
      <c r="I585" t="s">
        <v>5750</v>
      </c>
      <c r="J585" t="s">
        <v>5751</v>
      </c>
      <c r="K585" t="s">
        <v>549</v>
      </c>
      <c r="L585" t="s">
        <v>5750</v>
      </c>
      <c r="M585" t="s">
        <v>5752</v>
      </c>
      <c r="N585" t="s">
        <v>5749</v>
      </c>
      <c r="O585" s="87">
        <f t="shared" si="39"/>
        <v>469.8</v>
      </c>
      <c r="P585" t="s">
        <v>555</v>
      </c>
      <c r="Q585" s="86">
        <v>4698000</v>
      </c>
      <c r="R585" s="86">
        <v>104590000</v>
      </c>
      <c r="S585">
        <f t="shared" si="40"/>
        <v>104.59</v>
      </c>
      <c r="T585" s="86">
        <v>16060</v>
      </c>
      <c r="U585" t="s">
        <v>1343</v>
      </c>
      <c r="Z585" t="s">
        <v>8013</v>
      </c>
    </row>
    <row r="586" spans="1:31" ht="15" customHeight="1" x14ac:dyDescent="0.25">
      <c r="A586" t="s">
        <v>1332</v>
      </c>
      <c r="B586">
        <v>8287745</v>
      </c>
      <c r="C586" t="s">
        <v>540</v>
      </c>
      <c r="D586" t="s">
        <v>541</v>
      </c>
      <c r="E586" s="30" t="s">
        <v>1333</v>
      </c>
      <c r="F586" t="s">
        <v>549</v>
      </c>
      <c r="G586" t="s">
        <v>1295</v>
      </c>
      <c r="H586">
        <v>4364349</v>
      </c>
      <c r="I586" t="s">
        <v>5753</v>
      </c>
      <c r="J586" t="s">
        <v>5754</v>
      </c>
      <c r="K586" t="s">
        <v>549</v>
      </c>
      <c r="L586" t="s">
        <v>5753</v>
      </c>
      <c r="M586" t="s">
        <v>5755</v>
      </c>
      <c r="N586" t="s">
        <v>5749</v>
      </c>
      <c r="O586" s="87">
        <f t="shared" si="39"/>
        <v>364.5</v>
      </c>
      <c r="P586" t="s">
        <v>555</v>
      </c>
      <c r="Q586" s="86">
        <v>3645000</v>
      </c>
      <c r="R586" s="86">
        <v>81150000</v>
      </c>
      <c r="S586">
        <f t="shared" si="40"/>
        <v>81.150000000000006</v>
      </c>
      <c r="T586" s="86">
        <v>16060</v>
      </c>
      <c r="U586" t="s">
        <v>1343</v>
      </c>
      <c r="Z586" t="s">
        <v>8013</v>
      </c>
    </row>
    <row r="587" spans="1:31" ht="15" customHeight="1" x14ac:dyDescent="0.25">
      <c r="A587" t="s">
        <v>1332</v>
      </c>
      <c r="B587">
        <v>8287745</v>
      </c>
      <c r="C587" t="s">
        <v>540</v>
      </c>
      <c r="D587" t="s">
        <v>541</v>
      </c>
      <c r="E587" s="30" t="s">
        <v>1333</v>
      </c>
      <c r="F587" t="s">
        <v>549</v>
      </c>
      <c r="G587" t="s">
        <v>1295</v>
      </c>
      <c r="H587">
        <v>4364349</v>
      </c>
      <c r="I587" t="s">
        <v>5756</v>
      </c>
      <c r="J587" t="s">
        <v>5757</v>
      </c>
      <c r="K587" t="s">
        <v>549</v>
      </c>
      <c r="L587" t="s">
        <v>5756</v>
      </c>
      <c r="M587" t="s">
        <v>5758</v>
      </c>
      <c r="N587" t="s">
        <v>1364</v>
      </c>
      <c r="O587" s="87">
        <f t="shared" si="39"/>
        <v>30900</v>
      </c>
      <c r="P587" t="s">
        <v>555</v>
      </c>
      <c r="Q587" s="86">
        <v>309000000</v>
      </c>
      <c r="R587" s="86">
        <v>6830400000</v>
      </c>
      <c r="S587" s="178">
        <f t="shared" si="40"/>
        <v>6830.4</v>
      </c>
      <c r="T587" s="86">
        <v>16053</v>
      </c>
      <c r="U587" t="s">
        <v>1365</v>
      </c>
      <c r="V587" t="s">
        <v>8014</v>
      </c>
    </row>
    <row r="588" spans="1:31" ht="15" customHeight="1" x14ac:dyDescent="0.25">
      <c r="A588" t="s">
        <v>1332</v>
      </c>
      <c r="B588">
        <v>8287745</v>
      </c>
      <c r="C588" t="s">
        <v>540</v>
      </c>
      <c r="D588" t="s">
        <v>541</v>
      </c>
      <c r="E588" s="30" t="s">
        <v>1333</v>
      </c>
      <c r="F588" t="s">
        <v>549</v>
      </c>
      <c r="G588" t="s">
        <v>1295</v>
      </c>
      <c r="H588">
        <v>4364349</v>
      </c>
      <c r="I588" t="s">
        <v>5759</v>
      </c>
      <c r="J588" t="s">
        <v>5760</v>
      </c>
      <c r="K588" t="s">
        <v>549</v>
      </c>
      <c r="L588" t="s">
        <v>5759</v>
      </c>
      <c r="M588" t="s">
        <v>5761</v>
      </c>
      <c r="N588" t="s">
        <v>1364</v>
      </c>
      <c r="O588" s="87">
        <f t="shared" si="39"/>
        <v>3050</v>
      </c>
      <c r="P588" t="s">
        <v>555</v>
      </c>
      <c r="Q588" s="86">
        <v>30500000</v>
      </c>
      <c r="R588" s="86">
        <v>674200000</v>
      </c>
      <c r="S588">
        <f t="shared" si="40"/>
        <v>674.2</v>
      </c>
      <c r="T588" s="86">
        <v>16053</v>
      </c>
      <c r="U588" t="s">
        <v>1365</v>
      </c>
      <c r="AE588" t="s">
        <v>8014</v>
      </c>
    </row>
    <row r="589" spans="1:31" ht="15" customHeight="1" x14ac:dyDescent="0.25">
      <c r="A589" t="s">
        <v>1332</v>
      </c>
      <c r="B589">
        <v>8287745</v>
      </c>
      <c r="C589" t="s">
        <v>540</v>
      </c>
      <c r="D589" t="s">
        <v>541</v>
      </c>
      <c r="E589" s="30" t="s">
        <v>1333</v>
      </c>
      <c r="F589" t="s">
        <v>549</v>
      </c>
      <c r="G589" t="s">
        <v>1295</v>
      </c>
      <c r="H589">
        <v>4364349</v>
      </c>
      <c r="I589" t="s">
        <v>5762</v>
      </c>
      <c r="J589" t="s">
        <v>5763</v>
      </c>
      <c r="K589" t="s">
        <v>549</v>
      </c>
      <c r="L589" t="s">
        <v>5762</v>
      </c>
      <c r="M589" t="s">
        <v>5764</v>
      </c>
      <c r="N589" t="s">
        <v>1360</v>
      </c>
      <c r="O589" s="87">
        <f t="shared" si="39"/>
        <v>5070.3599999999997</v>
      </c>
      <c r="P589" t="s">
        <v>555</v>
      </c>
      <c r="Q589" s="86">
        <v>50703600</v>
      </c>
      <c r="R589" s="86">
        <v>1120780000</v>
      </c>
      <c r="S589" s="161">
        <f t="shared" si="40"/>
        <v>1120.78</v>
      </c>
      <c r="T589" s="86">
        <v>15916</v>
      </c>
      <c r="U589" t="s">
        <v>1348</v>
      </c>
      <c r="V589" t="s">
        <v>8015</v>
      </c>
    </row>
    <row r="590" spans="1:31" ht="15" customHeight="1" x14ac:dyDescent="0.25">
      <c r="A590" t="s">
        <v>1332</v>
      </c>
      <c r="B590">
        <v>8287745</v>
      </c>
      <c r="C590" t="s">
        <v>540</v>
      </c>
      <c r="D590" t="s">
        <v>541</v>
      </c>
      <c r="E590" s="30" t="s">
        <v>1333</v>
      </c>
      <c r="F590" t="s">
        <v>549</v>
      </c>
      <c r="G590" t="s">
        <v>1295</v>
      </c>
      <c r="H590">
        <v>4364349</v>
      </c>
      <c r="I590" t="s">
        <v>5765</v>
      </c>
      <c r="J590" t="s">
        <v>5766</v>
      </c>
      <c r="K590" t="s">
        <v>549</v>
      </c>
      <c r="L590" t="s">
        <v>5765</v>
      </c>
      <c r="M590" t="s">
        <v>5767</v>
      </c>
      <c r="N590" t="s">
        <v>2915</v>
      </c>
      <c r="O590" s="87">
        <f t="shared" si="39"/>
        <v>620.1</v>
      </c>
      <c r="P590" t="s">
        <v>555</v>
      </c>
      <c r="Q590" s="86">
        <v>6201000</v>
      </c>
      <c r="R590" s="86">
        <v>137070000</v>
      </c>
      <c r="S590">
        <f t="shared" si="40"/>
        <v>137.07</v>
      </c>
      <c r="T590" s="86">
        <v>15953</v>
      </c>
      <c r="U590" t="s">
        <v>2916</v>
      </c>
      <c r="AE590" t="s">
        <v>8016</v>
      </c>
    </row>
    <row r="591" spans="1:31" ht="15" customHeight="1" x14ac:dyDescent="0.25">
      <c r="A591" t="s">
        <v>1332</v>
      </c>
      <c r="B591">
        <v>8287745</v>
      </c>
      <c r="C591" t="s">
        <v>540</v>
      </c>
      <c r="D591" t="s">
        <v>541</v>
      </c>
      <c r="E591" s="30" t="s">
        <v>1333</v>
      </c>
      <c r="F591" t="s">
        <v>549</v>
      </c>
      <c r="G591" t="s">
        <v>1295</v>
      </c>
      <c r="H591">
        <v>4364349</v>
      </c>
      <c r="I591" t="s">
        <v>5768</v>
      </c>
      <c r="J591" t="s">
        <v>5769</v>
      </c>
      <c r="K591" t="s">
        <v>549</v>
      </c>
      <c r="L591" t="s">
        <v>5768</v>
      </c>
      <c r="M591" t="s">
        <v>5770</v>
      </c>
      <c r="N591" t="s">
        <v>1337</v>
      </c>
      <c r="O591" s="87">
        <f t="shared" si="39"/>
        <v>887</v>
      </c>
      <c r="P591" t="s">
        <v>555</v>
      </c>
      <c r="Q591" s="86">
        <v>8870000</v>
      </c>
      <c r="R591" s="86">
        <v>197140000</v>
      </c>
      <c r="S591">
        <f t="shared" si="40"/>
        <v>197.14</v>
      </c>
      <c r="T591" s="86">
        <v>15812</v>
      </c>
      <c r="U591" t="s">
        <v>1338</v>
      </c>
      <c r="AE591" t="s">
        <v>8017</v>
      </c>
    </row>
    <row r="592" spans="1:31" ht="15" customHeight="1" x14ac:dyDescent="0.25">
      <c r="A592" t="s">
        <v>1332</v>
      </c>
      <c r="B592">
        <v>8287745</v>
      </c>
      <c r="C592" t="s">
        <v>540</v>
      </c>
      <c r="D592" t="s">
        <v>541</v>
      </c>
      <c r="E592" s="30" t="s">
        <v>1333</v>
      </c>
      <c r="F592" t="s">
        <v>549</v>
      </c>
      <c r="G592" t="s">
        <v>1295</v>
      </c>
      <c r="H592">
        <v>4364349</v>
      </c>
      <c r="I592" t="s">
        <v>5771</v>
      </c>
      <c r="J592" t="s">
        <v>5772</v>
      </c>
      <c r="K592" t="s">
        <v>549</v>
      </c>
      <c r="L592" t="s">
        <v>5771</v>
      </c>
      <c r="M592" t="s">
        <v>5773</v>
      </c>
      <c r="N592" t="s">
        <v>1337</v>
      </c>
      <c r="O592" s="87">
        <f t="shared" si="39"/>
        <v>2115</v>
      </c>
      <c r="P592" t="s">
        <v>555</v>
      </c>
      <c r="Q592" s="86">
        <v>21150000</v>
      </c>
      <c r="R592" s="86">
        <v>470530000</v>
      </c>
      <c r="S592">
        <f t="shared" si="40"/>
        <v>470.53</v>
      </c>
      <c r="T592" s="86">
        <v>15812</v>
      </c>
      <c r="U592" t="s">
        <v>1338</v>
      </c>
      <c r="AE592" t="s">
        <v>8017</v>
      </c>
    </row>
    <row r="593" spans="1:31" ht="15" customHeight="1" x14ac:dyDescent="0.25">
      <c r="A593" t="s">
        <v>1332</v>
      </c>
      <c r="B593">
        <v>8287745</v>
      </c>
      <c r="C593" t="s">
        <v>540</v>
      </c>
      <c r="D593" t="s">
        <v>541</v>
      </c>
      <c r="E593" s="30" t="s">
        <v>1333</v>
      </c>
      <c r="F593" t="s">
        <v>549</v>
      </c>
      <c r="G593" t="s">
        <v>1295</v>
      </c>
      <c r="H593">
        <v>4364349</v>
      </c>
      <c r="I593" t="s">
        <v>5774</v>
      </c>
      <c r="J593" t="s">
        <v>5775</v>
      </c>
      <c r="K593" t="s">
        <v>549</v>
      </c>
      <c r="L593" t="s">
        <v>5774</v>
      </c>
      <c r="M593" t="s">
        <v>5776</v>
      </c>
      <c r="N593" t="s">
        <v>5777</v>
      </c>
      <c r="O593" s="87">
        <f t="shared" si="39"/>
        <v>396</v>
      </c>
      <c r="P593" t="s">
        <v>555</v>
      </c>
      <c r="Q593" s="86">
        <v>3960000</v>
      </c>
      <c r="R593" s="86">
        <v>88100000</v>
      </c>
      <c r="S593">
        <f t="shared" si="40"/>
        <v>88.1</v>
      </c>
      <c r="T593" s="86">
        <v>15951</v>
      </c>
      <c r="U593" t="s">
        <v>5778</v>
      </c>
      <c r="AE593" t="s">
        <v>8018</v>
      </c>
    </row>
    <row r="594" spans="1:31" ht="15" customHeight="1" x14ac:dyDescent="0.25">
      <c r="A594" t="s">
        <v>1332</v>
      </c>
      <c r="B594">
        <v>8287745</v>
      </c>
      <c r="C594" t="s">
        <v>540</v>
      </c>
      <c r="D594" t="s">
        <v>541</v>
      </c>
      <c r="E594" s="30" t="s">
        <v>1333</v>
      </c>
      <c r="F594" t="s">
        <v>549</v>
      </c>
      <c r="G594" t="s">
        <v>1295</v>
      </c>
      <c r="H594">
        <v>4364349</v>
      </c>
      <c r="I594" t="s">
        <v>5779</v>
      </c>
      <c r="J594" t="s">
        <v>5780</v>
      </c>
      <c r="K594" t="s">
        <v>549</v>
      </c>
      <c r="L594" t="s">
        <v>5779</v>
      </c>
      <c r="M594" t="s">
        <v>5781</v>
      </c>
      <c r="N594" t="s">
        <v>5782</v>
      </c>
      <c r="O594" s="87">
        <f t="shared" si="39"/>
        <v>1755</v>
      </c>
      <c r="P594" t="s">
        <v>555</v>
      </c>
      <c r="Q594" s="86">
        <v>17550000</v>
      </c>
      <c r="R594" s="86">
        <v>390450000</v>
      </c>
      <c r="S594">
        <f t="shared" si="40"/>
        <v>390.45</v>
      </c>
      <c r="T594" s="86">
        <v>15824</v>
      </c>
      <c r="U594" t="s">
        <v>5783</v>
      </c>
      <c r="AE594" t="s">
        <v>8019</v>
      </c>
    </row>
    <row r="595" spans="1:31" ht="15" customHeight="1" x14ac:dyDescent="0.25">
      <c r="A595" t="s">
        <v>1332</v>
      </c>
      <c r="B595">
        <v>8287745</v>
      </c>
      <c r="C595" t="s">
        <v>540</v>
      </c>
      <c r="D595" t="s">
        <v>541</v>
      </c>
      <c r="E595" s="30" t="s">
        <v>1333</v>
      </c>
      <c r="F595" t="s">
        <v>549</v>
      </c>
      <c r="G595" t="s">
        <v>1295</v>
      </c>
      <c r="H595">
        <v>4364349</v>
      </c>
      <c r="I595" t="s">
        <v>5784</v>
      </c>
      <c r="J595" t="s">
        <v>5785</v>
      </c>
      <c r="K595" t="s">
        <v>549</v>
      </c>
      <c r="L595" t="s">
        <v>5784</v>
      </c>
      <c r="M595" t="s">
        <v>5786</v>
      </c>
      <c r="N595" t="s">
        <v>5787</v>
      </c>
      <c r="O595" s="87">
        <f t="shared" si="39"/>
        <v>2235</v>
      </c>
      <c r="P595" t="s">
        <v>555</v>
      </c>
      <c r="Q595" s="86">
        <v>22350000</v>
      </c>
      <c r="R595" s="86">
        <v>497230000</v>
      </c>
      <c r="S595">
        <f t="shared" si="40"/>
        <v>497.23</v>
      </c>
      <c r="T595" s="86">
        <v>15833</v>
      </c>
      <c r="U595" t="s">
        <v>5788</v>
      </c>
      <c r="AD595" t="s">
        <v>8020</v>
      </c>
    </row>
    <row r="596" spans="1:31" ht="15" customHeight="1" x14ac:dyDescent="0.25">
      <c r="A596" t="s">
        <v>1332</v>
      </c>
      <c r="B596">
        <v>8287745</v>
      </c>
      <c r="C596" t="s">
        <v>540</v>
      </c>
      <c r="D596" t="s">
        <v>541</v>
      </c>
      <c r="E596" s="30" t="s">
        <v>1333</v>
      </c>
      <c r="F596" t="s">
        <v>549</v>
      </c>
      <c r="G596" t="s">
        <v>1295</v>
      </c>
      <c r="H596">
        <v>4364349</v>
      </c>
      <c r="I596" t="s">
        <v>5789</v>
      </c>
      <c r="J596" t="s">
        <v>5790</v>
      </c>
      <c r="K596" t="s">
        <v>549</v>
      </c>
      <c r="L596" t="s">
        <v>5789</v>
      </c>
      <c r="M596" t="s">
        <v>5791</v>
      </c>
      <c r="N596" t="s">
        <v>5792</v>
      </c>
      <c r="O596" s="87">
        <f t="shared" si="39"/>
        <v>361.32</v>
      </c>
      <c r="P596" t="s">
        <v>555</v>
      </c>
      <c r="Q596" s="86">
        <v>3613200</v>
      </c>
      <c r="R596" s="86">
        <v>80380000</v>
      </c>
      <c r="S596">
        <f t="shared" si="40"/>
        <v>80.38</v>
      </c>
      <c r="T596" s="86">
        <v>11636</v>
      </c>
      <c r="U596" t="s">
        <v>2313</v>
      </c>
      <c r="Z596" t="s">
        <v>7963</v>
      </c>
    </row>
    <row r="597" spans="1:31" ht="15" customHeight="1" x14ac:dyDescent="0.25">
      <c r="A597" t="s">
        <v>1332</v>
      </c>
      <c r="B597">
        <v>8287745</v>
      </c>
      <c r="C597" t="s">
        <v>540</v>
      </c>
      <c r="D597" t="s">
        <v>541</v>
      </c>
      <c r="E597" s="30" t="s">
        <v>1333</v>
      </c>
      <c r="F597" t="s">
        <v>549</v>
      </c>
      <c r="G597" t="s">
        <v>1295</v>
      </c>
      <c r="H597">
        <v>4364349</v>
      </c>
      <c r="I597" t="s">
        <v>5793</v>
      </c>
      <c r="J597" t="s">
        <v>5794</v>
      </c>
      <c r="K597" t="s">
        <v>549</v>
      </c>
      <c r="L597" t="s">
        <v>5793</v>
      </c>
      <c r="M597" t="s">
        <v>5795</v>
      </c>
      <c r="N597" t="s">
        <v>5796</v>
      </c>
      <c r="O597" s="87">
        <f t="shared" si="39"/>
        <v>175</v>
      </c>
      <c r="P597" t="s">
        <v>555</v>
      </c>
      <c r="Q597" s="86">
        <v>1750000</v>
      </c>
      <c r="R597" s="86">
        <v>38950000</v>
      </c>
      <c r="S597">
        <f t="shared" si="40"/>
        <v>38.950000000000003</v>
      </c>
      <c r="T597" s="86">
        <v>16225</v>
      </c>
      <c r="U597" t="s">
        <v>1689</v>
      </c>
      <c r="Z597" t="s">
        <v>8021</v>
      </c>
    </row>
    <row r="598" spans="1:31" ht="15" customHeight="1" x14ac:dyDescent="0.25">
      <c r="A598" t="s">
        <v>1332</v>
      </c>
      <c r="B598">
        <v>8287745</v>
      </c>
      <c r="C598" t="s">
        <v>540</v>
      </c>
      <c r="D598" t="s">
        <v>541</v>
      </c>
      <c r="E598" s="30" t="s">
        <v>1333</v>
      </c>
      <c r="F598" t="s">
        <v>549</v>
      </c>
      <c r="G598" t="s">
        <v>1295</v>
      </c>
      <c r="H598">
        <v>4364349</v>
      </c>
      <c r="I598" t="s">
        <v>5797</v>
      </c>
      <c r="J598" t="s">
        <v>5798</v>
      </c>
      <c r="K598" t="s">
        <v>549</v>
      </c>
      <c r="L598" t="s">
        <v>5797</v>
      </c>
      <c r="M598" t="s">
        <v>5799</v>
      </c>
      <c r="N598" t="s">
        <v>5796</v>
      </c>
      <c r="O598" s="87">
        <f t="shared" si="39"/>
        <v>335</v>
      </c>
      <c r="P598" t="s">
        <v>555</v>
      </c>
      <c r="Q598" s="86">
        <v>3350000</v>
      </c>
      <c r="R598" s="86">
        <v>74550000</v>
      </c>
      <c r="S598">
        <f t="shared" si="40"/>
        <v>74.55</v>
      </c>
      <c r="T598" s="86">
        <v>16225</v>
      </c>
      <c r="U598" t="s">
        <v>1689</v>
      </c>
      <c r="Z598" t="s">
        <v>8021</v>
      </c>
    </row>
    <row r="599" spans="1:31" ht="15" customHeight="1" x14ac:dyDescent="0.25">
      <c r="A599" t="s">
        <v>1332</v>
      </c>
      <c r="B599">
        <v>8287745</v>
      </c>
      <c r="C599" t="s">
        <v>540</v>
      </c>
      <c r="D599" t="s">
        <v>541</v>
      </c>
      <c r="E599" s="30" t="s">
        <v>1333</v>
      </c>
      <c r="F599" t="s">
        <v>549</v>
      </c>
      <c r="G599" t="s">
        <v>1295</v>
      </c>
      <c r="H599">
        <v>4364349</v>
      </c>
      <c r="I599" t="s">
        <v>5800</v>
      </c>
      <c r="J599" t="s">
        <v>5801</v>
      </c>
      <c r="K599" t="s">
        <v>549</v>
      </c>
      <c r="L599" t="s">
        <v>5800</v>
      </c>
      <c r="M599" t="s">
        <v>5802</v>
      </c>
      <c r="N599" t="s">
        <v>1385</v>
      </c>
      <c r="O599" s="87">
        <f t="shared" si="39"/>
        <v>2901</v>
      </c>
      <c r="P599" t="s">
        <v>555</v>
      </c>
      <c r="Q599" s="86">
        <v>29010000</v>
      </c>
      <c r="R599" s="86">
        <v>645400000</v>
      </c>
      <c r="S599">
        <f t="shared" si="40"/>
        <v>645.4</v>
      </c>
      <c r="T599" s="86">
        <v>16305</v>
      </c>
      <c r="U599" t="s">
        <v>1386</v>
      </c>
      <c r="V599" t="s">
        <v>8022</v>
      </c>
    </row>
    <row r="600" spans="1:31" ht="15" customHeight="1" x14ac:dyDescent="0.25">
      <c r="A600" t="s">
        <v>1332</v>
      </c>
      <c r="B600">
        <v>8287745</v>
      </c>
      <c r="C600" t="s">
        <v>540</v>
      </c>
      <c r="D600" t="s">
        <v>541</v>
      </c>
      <c r="E600" s="30" t="s">
        <v>1333</v>
      </c>
      <c r="F600" t="s">
        <v>549</v>
      </c>
      <c r="G600" t="s">
        <v>1295</v>
      </c>
      <c r="H600">
        <v>4364349</v>
      </c>
      <c r="I600" t="s">
        <v>5803</v>
      </c>
      <c r="J600" t="s">
        <v>5804</v>
      </c>
      <c r="K600" t="s">
        <v>549</v>
      </c>
      <c r="L600" t="s">
        <v>5803</v>
      </c>
      <c r="M600" t="s">
        <v>5805</v>
      </c>
      <c r="N600" t="s">
        <v>1380</v>
      </c>
      <c r="O600" s="87">
        <f t="shared" si="39"/>
        <v>793.28</v>
      </c>
      <c r="P600" t="s">
        <v>555</v>
      </c>
      <c r="Q600" s="86">
        <v>7932800</v>
      </c>
      <c r="R600" s="86">
        <v>176480000</v>
      </c>
      <c r="S600">
        <f t="shared" si="40"/>
        <v>176.48</v>
      </c>
      <c r="T600" s="86">
        <v>16325</v>
      </c>
      <c r="U600" t="s">
        <v>1381</v>
      </c>
      <c r="V600" t="s">
        <v>8023</v>
      </c>
    </row>
    <row r="601" spans="1:31" ht="15" customHeight="1" x14ac:dyDescent="0.25">
      <c r="A601" t="s">
        <v>1332</v>
      </c>
      <c r="B601">
        <v>8287745</v>
      </c>
      <c r="C601" t="s">
        <v>540</v>
      </c>
      <c r="D601" t="s">
        <v>541</v>
      </c>
      <c r="E601" s="30" t="s">
        <v>1333</v>
      </c>
      <c r="F601" t="s">
        <v>549</v>
      </c>
      <c r="G601" t="s">
        <v>1295</v>
      </c>
      <c r="H601">
        <v>4364349</v>
      </c>
      <c r="I601" t="s">
        <v>5806</v>
      </c>
      <c r="J601" t="s">
        <v>5807</v>
      </c>
      <c r="K601" t="s">
        <v>549</v>
      </c>
      <c r="L601" t="s">
        <v>5806</v>
      </c>
      <c r="M601" t="s">
        <v>5808</v>
      </c>
      <c r="N601" t="s">
        <v>5809</v>
      </c>
      <c r="O601" s="87">
        <f t="shared" si="39"/>
        <v>20600</v>
      </c>
      <c r="P601" t="s">
        <v>555</v>
      </c>
      <c r="Q601" s="86">
        <v>206000000</v>
      </c>
      <c r="R601" s="86">
        <v>4596580000</v>
      </c>
      <c r="S601" s="178">
        <f t="shared" si="40"/>
        <v>4596.58</v>
      </c>
      <c r="T601" s="86">
        <v>16053</v>
      </c>
      <c r="U601" t="s">
        <v>1365</v>
      </c>
      <c r="V601" t="s">
        <v>8014</v>
      </c>
    </row>
    <row r="602" spans="1:31" ht="15" customHeight="1" x14ac:dyDescent="0.25">
      <c r="A602" t="s">
        <v>1332</v>
      </c>
      <c r="B602">
        <v>8287745</v>
      </c>
      <c r="C602" t="s">
        <v>540</v>
      </c>
      <c r="D602" t="s">
        <v>541</v>
      </c>
      <c r="E602" s="30" t="s">
        <v>1333</v>
      </c>
      <c r="F602" t="s">
        <v>549</v>
      </c>
      <c r="G602" t="s">
        <v>1295</v>
      </c>
      <c r="H602">
        <v>4364349</v>
      </c>
      <c r="I602" t="s">
        <v>5810</v>
      </c>
      <c r="J602" t="s">
        <v>5811</v>
      </c>
      <c r="K602" t="s">
        <v>549</v>
      </c>
      <c r="L602" t="s">
        <v>5810</v>
      </c>
      <c r="M602" t="s">
        <v>5812</v>
      </c>
      <c r="N602" t="s">
        <v>5809</v>
      </c>
      <c r="O602" s="87">
        <f t="shared" si="39"/>
        <v>12200</v>
      </c>
      <c r="P602" t="s">
        <v>555</v>
      </c>
      <c r="Q602" s="86">
        <v>122000000</v>
      </c>
      <c r="R602" s="86">
        <v>2722240000</v>
      </c>
      <c r="S602" s="178">
        <f t="shared" si="40"/>
        <v>2722.24</v>
      </c>
      <c r="T602" s="86">
        <v>16053</v>
      </c>
      <c r="U602" t="s">
        <v>1365</v>
      </c>
      <c r="V602" t="s">
        <v>8014</v>
      </c>
    </row>
    <row r="603" spans="1:31" ht="15" customHeight="1" x14ac:dyDescent="0.25">
      <c r="A603" t="s">
        <v>1332</v>
      </c>
      <c r="B603">
        <v>8287745</v>
      </c>
      <c r="C603" t="s">
        <v>540</v>
      </c>
      <c r="D603" t="s">
        <v>541</v>
      </c>
      <c r="E603" s="30" t="s">
        <v>1333</v>
      </c>
      <c r="F603" t="s">
        <v>549</v>
      </c>
      <c r="G603" t="s">
        <v>1295</v>
      </c>
      <c r="H603">
        <v>4364349</v>
      </c>
      <c r="I603" t="s">
        <v>5813</v>
      </c>
      <c r="J603" t="s">
        <v>5814</v>
      </c>
      <c r="K603" t="s">
        <v>549</v>
      </c>
      <c r="L603" t="s">
        <v>5813</v>
      </c>
      <c r="M603" t="s">
        <v>5815</v>
      </c>
      <c r="N603" t="s">
        <v>5816</v>
      </c>
      <c r="O603" s="87">
        <f t="shared" si="39"/>
        <v>807.84</v>
      </c>
      <c r="P603" t="s">
        <v>555</v>
      </c>
      <c r="Q603" s="86">
        <v>8078400</v>
      </c>
      <c r="R603" s="86">
        <v>180260000</v>
      </c>
      <c r="S603">
        <f t="shared" si="40"/>
        <v>180.26</v>
      </c>
      <c r="T603" s="86">
        <v>16305</v>
      </c>
      <c r="U603" t="s">
        <v>1386</v>
      </c>
      <c r="V603" t="s">
        <v>8022</v>
      </c>
    </row>
    <row r="604" spans="1:31" ht="15" customHeight="1" x14ac:dyDescent="0.25">
      <c r="A604" t="s">
        <v>1332</v>
      </c>
      <c r="B604">
        <v>8287745</v>
      </c>
      <c r="C604" t="s">
        <v>540</v>
      </c>
      <c r="D604" t="s">
        <v>541</v>
      </c>
      <c r="E604" s="30" t="s">
        <v>1333</v>
      </c>
      <c r="F604" t="s">
        <v>549</v>
      </c>
      <c r="G604" t="s">
        <v>1295</v>
      </c>
      <c r="H604">
        <v>4364349</v>
      </c>
      <c r="I604" t="s">
        <v>5817</v>
      </c>
      <c r="J604" t="s">
        <v>5818</v>
      </c>
      <c r="K604" t="s">
        <v>549</v>
      </c>
      <c r="L604" t="s">
        <v>5817</v>
      </c>
      <c r="M604" t="s">
        <v>5819</v>
      </c>
      <c r="N604" t="s">
        <v>1404</v>
      </c>
      <c r="O604" s="87">
        <f t="shared" si="39"/>
        <v>348.81</v>
      </c>
      <c r="P604" t="s">
        <v>555</v>
      </c>
      <c r="Q604" s="86">
        <v>3488100</v>
      </c>
      <c r="R604" s="86">
        <v>77830000</v>
      </c>
      <c r="S604">
        <f t="shared" si="40"/>
        <v>77.83</v>
      </c>
      <c r="T604" s="86">
        <v>16305</v>
      </c>
      <c r="U604" t="s">
        <v>1386</v>
      </c>
      <c r="V604" t="s">
        <v>8022</v>
      </c>
    </row>
    <row r="605" spans="1:31" ht="15" customHeight="1" x14ac:dyDescent="0.25">
      <c r="A605" t="s">
        <v>1332</v>
      </c>
      <c r="B605">
        <v>8287745</v>
      </c>
      <c r="C605" t="s">
        <v>540</v>
      </c>
      <c r="D605" t="s">
        <v>541</v>
      </c>
      <c r="E605" s="30" t="s">
        <v>1333</v>
      </c>
      <c r="F605" t="s">
        <v>549</v>
      </c>
      <c r="G605" t="s">
        <v>1295</v>
      </c>
      <c r="H605">
        <v>4364349</v>
      </c>
      <c r="I605" t="s">
        <v>5820</v>
      </c>
      <c r="J605" t="s">
        <v>5821</v>
      </c>
      <c r="K605" t="s">
        <v>549</v>
      </c>
      <c r="L605" t="s">
        <v>5820</v>
      </c>
      <c r="M605" t="s">
        <v>5822</v>
      </c>
      <c r="N605" t="s">
        <v>1360</v>
      </c>
      <c r="O605" s="87">
        <f t="shared" si="39"/>
        <v>5394</v>
      </c>
      <c r="P605" t="s">
        <v>555</v>
      </c>
      <c r="Q605" s="86">
        <v>53940000</v>
      </c>
      <c r="R605" s="86">
        <v>1203600000</v>
      </c>
      <c r="S605" s="161">
        <f t="shared" si="40"/>
        <v>1203.5999999999999</v>
      </c>
      <c r="T605" s="86">
        <v>15916</v>
      </c>
      <c r="U605" t="s">
        <v>1348</v>
      </c>
      <c r="V605" t="s">
        <v>8015</v>
      </c>
    </row>
    <row r="606" spans="1:31" ht="15" customHeight="1" x14ac:dyDescent="0.25">
      <c r="A606" t="s">
        <v>1332</v>
      </c>
      <c r="B606">
        <v>8287745</v>
      </c>
      <c r="C606" t="s">
        <v>540</v>
      </c>
      <c r="D606" t="s">
        <v>541</v>
      </c>
      <c r="E606" s="30" t="s">
        <v>1333</v>
      </c>
      <c r="F606" t="s">
        <v>549</v>
      </c>
      <c r="G606" t="s">
        <v>1295</v>
      </c>
      <c r="H606">
        <v>4364349</v>
      </c>
      <c r="I606" t="s">
        <v>5823</v>
      </c>
      <c r="J606" t="s">
        <v>5824</v>
      </c>
      <c r="K606" t="s">
        <v>549</v>
      </c>
      <c r="L606" t="s">
        <v>5823</v>
      </c>
      <c r="M606" t="s">
        <v>5825</v>
      </c>
      <c r="N606" t="s">
        <v>5826</v>
      </c>
      <c r="O606" s="87">
        <f t="shared" si="39"/>
        <v>361.32</v>
      </c>
      <c r="P606" t="s">
        <v>555</v>
      </c>
      <c r="Q606" s="86">
        <v>3613200</v>
      </c>
      <c r="R606" s="86">
        <v>80620000</v>
      </c>
      <c r="S606">
        <f t="shared" si="40"/>
        <v>80.62</v>
      </c>
      <c r="T606" s="86">
        <v>11636</v>
      </c>
      <c r="U606" t="s">
        <v>2313</v>
      </c>
      <c r="Z606" t="s">
        <v>7963</v>
      </c>
    </row>
    <row r="607" spans="1:31" ht="15" customHeight="1" x14ac:dyDescent="0.25">
      <c r="A607" t="s">
        <v>5827</v>
      </c>
      <c r="B607">
        <v>14659886</v>
      </c>
      <c r="C607" t="s">
        <v>540</v>
      </c>
      <c r="D607" t="s">
        <v>541</v>
      </c>
      <c r="E607" s="30" t="s">
        <v>5828</v>
      </c>
      <c r="F607" t="s">
        <v>549</v>
      </c>
      <c r="G607" t="s">
        <v>1295</v>
      </c>
      <c r="H607">
        <v>4364349</v>
      </c>
      <c r="I607" t="s">
        <v>5829</v>
      </c>
      <c r="J607" t="s">
        <v>5830</v>
      </c>
      <c r="K607" t="s">
        <v>549</v>
      </c>
      <c r="L607" t="s">
        <v>5829</v>
      </c>
      <c r="M607" t="s">
        <v>5831</v>
      </c>
      <c r="N607" t="s">
        <v>5832</v>
      </c>
      <c r="O607" s="87">
        <f t="shared" si="39"/>
        <v>121800</v>
      </c>
      <c r="P607" t="s">
        <v>555</v>
      </c>
      <c r="Q607" s="86">
        <v>1218000000</v>
      </c>
      <c r="R607" s="86">
        <v>27191790000</v>
      </c>
      <c r="S607" s="160">
        <f t="shared" ref="S607:S638" si="41">R607/1000000</f>
        <v>27191.79</v>
      </c>
      <c r="T607" s="86">
        <v>19132</v>
      </c>
      <c r="U607" t="s">
        <v>5833</v>
      </c>
      <c r="V607" t="s">
        <v>8024</v>
      </c>
    </row>
    <row r="608" spans="1:31" ht="15" customHeight="1" x14ac:dyDescent="0.25">
      <c r="A608" t="s">
        <v>5834</v>
      </c>
      <c r="B608">
        <v>11725985</v>
      </c>
      <c r="C608" t="s">
        <v>540</v>
      </c>
      <c r="D608" t="s">
        <v>5835</v>
      </c>
      <c r="E608" s="30" t="s">
        <v>5836</v>
      </c>
      <c r="F608" t="s">
        <v>549</v>
      </c>
      <c r="G608" t="s">
        <v>1295</v>
      </c>
      <c r="H608">
        <v>4364349</v>
      </c>
      <c r="I608" t="s">
        <v>5837</v>
      </c>
      <c r="J608" t="s">
        <v>5838</v>
      </c>
      <c r="K608" t="s">
        <v>549</v>
      </c>
      <c r="L608" t="s">
        <v>5837</v>
      </c>
      <c r="M608" t="s">
        <v>5839</v>
      </c>
      <c r="N608" t="s">
        <v>5840</v>
      </c>
      <c r="O608" s="87">
        <f t="shared" si="39"/>
        <v>91500</v>
      </c>
      <c r="P608" t="s">
        <v>555</v>
      </c>
      <c r="Q608" s="86">
        <v>915000000</v>
      </c>
      <c r="R608" s="86">
        <v>20427300000</v>
      </c>
      <c r="S608" s="178">
        <f t="shared" si="41"/>
        <v>20427.3</v>
      </c>
      <c r="T608" s="86">
        <v>15865</v>
      </c>
      <c r="U608" t="s">
        <v>5841</v>
      </c>
      <c r="V608" t="s">
        <v>8025</v>
      </c>
    </row>
    <row r="609" spans="1:27" ht="15" customHeight="1" x14ac:dyDescent="0.25">
      <c r="A609" t="s">
        <v>1615</v>
      </c>
      <c r="B609">
        <v>28022327</v>
      </c>
      <c r="C609" t="s">
        <v>540</v>
      </c>
      <c r="D609" t="s">
        <v>541</v>
      </c>
      <c r="E609" s="30" t="s">
        <v>1616</v>
      </c>
      <c r="F609" t="s">
        <v>549</v>
      </c>
      <c r="G609" t="s">
        <v>1295</v>
      </c>
      <c r="H609">
        <v>4364349</v>
      </c>
      <c r="I609" t="s">
        <v>5842</v>
      </c>
      <c r="J609" t="s">
        <v>5843</v>
      </c>
      <c r="K609" t="s">
        <v>549</v>
      </c>
      <c r="L609" t="s">
        <v>5842</v>
      </c>
      <c r="M609" t="s">
        <v>5844</v>
      </c>
      <c r="N609" t="s">
        <v>5845</v>
      </c>
      <c r="O609" s="87">
        <f t="shared" si="39"/>
        <v>604.84</v>
      </c>
      <c r="P609" t="s">
        <v>555</v>
      </c>
      <c r="Q609" s="86">
        <v>6048400</v>
      </c>
      <c r="R609" s="86">
        <v>134560000</v>
      </c>
      <c r="S609">
        <f t="shared" si="41"/>
        <v>134.56</v>
      </c>
      <c r="T609" s="86">
        <v>15231</v>
      </c>
      <c r="U609" t="s">
        <v>1909</v>
      </c>
      <c r="Z609" t="s">
        <v>8026</v>
      </c>
    </row>
    <row r="610" spans="1:27" ht="15" customHeight="1" x14ac:dyDescent="0.25">
      <c r="A610" t="s">
        <v>1615</v>
      </c>
      <c r="B610">
        <v>28022327</v>
      </c>
      <c r="C610" t="s">
        <v>540</v>
      </c>
      <c r="D610" t="s">
        <v>541</v>
      </c>
      <c r="E610" s="30" t="s">
        <v>1616</v>
      </c>
      <c r="F610" t="s">
        <v>549</v>
      </c>
      <c r="G610" t="s">
        <v>1295</v>
      </c>
      <c r="H610">
        <v>4364349</v>
      </c>
      <c r="I610" t="s">
        <v>5846</v>
      </c>
      <c r="J610" t="s">
        <v>5847</v>
      </c>
      <c r="K610" t="s">
        <v>549</v>
      </c>
      <c r="L610" t="s">
        <v>5846</v>
      </c>
      <c r="M610" t="s">
        <v>5848</v>
      </c>
      <c r="N610" t="s">
        <v>5849</v>
      </c>
      <c r="O610" s="87">
        <f t="shared" si="39"/>
        <v>419.35</v>
      </c>
      <c r="P610" t="s">
        <v>555</v>
      </c>
      <c r="Q610" s="86">
        <v>4193500</v>
      </c>
      <c r="R610" s="86">
        <v>93290000</v>
      </c>
      <c r="S610">
        <f t="shared" si="41"/>
        <v>93.29</v>
      </c>
      <c r="T610" s="86">
        <v>15231</v>
      </c>
      <c r="U610" t="s">
        <v>1909</v>
      </c>
      <c r="Z610" t="s">
        <v>8026</v>
      </c>
    </row>
    <row r="611" spans="1:27" ht="15" customHeight="1" x14ac:dyDescent="0.25">
      <c r="A611" t="s">
        <v>1615</v>
      </c>
      <c r="B611">
        <v>28022327</v>
      </c>
      <c r="C611" t="s">
        <v>540</v>
      </c>
      <c r="D611" t="s">
        <v>541</v>
      </c>
      <c r="E611" s="30" t="s">
        <v>1616</v>
      </c>
      <c r="F611" t="s">
        <v>549</v>
      </c>
      <c r="G611" t="s">
        <v>1295</v>
      </c>
      <c r="H611">
        <v>4364349</v>
      </c>
      <c r="I611" t="s">
        <v>5850</v>
      </c>
      <c r="J611" t="s">
        <v>5851</v>
      </c>
      <c r="K611" t="s">
        <v>549</v>
      </c>
      <c r="L611" t="s">
        <v>5850</v>
      </c>
      <c r="M611" t="s">
        <v>5852</v>
      </c>
      <c r="N611" t="s">
        <v>5853</v>
      </c>
      <c r="O611" s="87">
        <f t="shared" si="39"/>
        <v>52.42</v>
      </c>
      <c r="P611" t="s">
        <v>555</v>
      </c>
      <c r="Q611" s="86">
        <v>524200</v>
      </c>
      <c r="R611" s="86">
        <v>11660000</v>
      </c>
      <c r="S611">
        <f t="shared" si="41"/>
        <v>11.66</v>
      </c>
      <c r="T611" s="86">
        <v>13692</v>
      </c>
      <c r="U611" t="s">
        <v>5854</v>
      </c>
      <c r="Z611" t="s">
        <v>8027</v>
      </c>
    </row>
    <row r="612" spans="1:27" ht="15" customHeight="1" x14ac:dyDescent="0.25">
      <c r="A612" t="s">
        <v>1615</v>
      </c>
      <c r="B612">
        <v>28022327</v>
      </c>
      <c r="C612" t="s">
        <v>540</v>
      </c>
      <c r="D612" t="s">
        <v>541</v>
      </c>
      <c r="E612" s="30" t="s">
        <v>1616</v>
      </c>
      <c r="F612" t="s">
        <v>549</v>
      </c>
      <c r="G612" t="s">
        <v>1295</v>
      </c>
      <c r="H612">
        <v>4364349</v>
      </c>
      <c r="I612" t="s">
        <v>5855</v>
      </c>
      <c r="J612" t="s">
        <v>5856</v>
      </c>
      <c r="K612" t="s">
        <v>549</v>
      </c>
      <c r="L612" t="s">
        <v>5855</v>
      </c>
      <c r="M612" t="s">
        <v>5857</v>
      </c>
      <c r="N612" t="s">
        <v>1805</v>
      </c>
      <c r="O612" s="87">
        <f t="shared" si="39"/>
        <v>79.83</v>
      </c>
      <c r="P612" t="s">
        <v>555</v>
      </c>
      <c r="Q612" s="86">
        <v>798300</v>
      </c>
      <c r="R612" s="86">
        <v>17760000</v>
      </c>
      <c r="S612">
        <f t="shared" si="41"/>
        <v>17.760000000000002</v>
      </c>
      <c r="T612" s="86">
        <v>16072</v>
      </c>
      <c r="U612" t="s">
        <v>1806</v>
      </c>
      <c r="Z612" t="s">
        <v>8028</v>
      </c>
    </row>
    <row r="613" spans="1:27" ht="15" customHeight="1" x14ac:dyDescent="0.25">
      <c r="A613" t="s">
        <v>1615</v>
      </c>
      <c r="B613">
        <v>28022327</v>
      </c>
      <c r="C613" t="s">
        <v>540</v>
      </c>
      <c r="D613" t="s">
        <v>541</v>
      </c>
      <c r="E613" s="30" t="s">
        <v>1616</v>
      </c>
      <c r="F613" t="s">
        <v>549</v>
      </c>
      <c r="G613" t="s">
        <v>1295</v>
      </c>
      <c r="H613">
        <v>4364349</v>
      </c>
      <c r="I613" t="s">
        <v>5858</v>
      </c>
      <c r="J613" t="s">
        <v>5859</v>
      </c>
      <c r="K613" t="s">
        <v>549</v>
      </c>
      <c r="L613" t="s">
        <v>5858</v>
      </c>
      <c r="M613" t="s">
        <v>5860</v>
      </c>
      <c r="N613" t="s">
        <v>3077</v>
      </c>
      <c r="O613" s="87">
        <f t="shared" si="39"/>
        <v>120.96</v>
      </c>
      <c r="P613" t="s">
        <v>555</v>
      </c>
      <c r="Q613" s="86">
        <v>1209600</v>
      </c>
      <c r="R613" s="86">
        <v>26910000</v>
      </c>
      <c r="S613">
        <f t="shared" si="41"/>
        <v>26.91</v>
      </c>
      <c r="T613" s="86">
        <v>13465</v>
      </c>
      <c r="U613" t="s">
        <v>1698</v>
      </c>
      <c r="Z613" t="s">
        <v>8029</v>
      </c>
    </row>
    <row r="614" spans="1:27" ht="15" customHeight="1" x14ac:dyDescent="0.25">
      <c r="A614" t="s">
        <v>1615</v>
      </c>
      <c r="B614">
        <v>28022327</v>
      </c>
      <c r="C614" t="s">
        <v>540</v>
      </c>
      <c r="D614" t="s">
        <v>541</v>
      </c>
      <c r="E614" s="30" t="s">
        <v>1616</v>
      </c>
      <c r="F614" t="s">
        <v>549</v>
      </c>
      <c r="G614" t="s">
        <v>1295</v>
      </c>
      <c r="H614">
        <v>4364349</v>
      </c>
      <c r="I614" t="s">
        <v>5861</v>
      </c>
      <c r="J614" t="s">
        <v>5862</v>
      </c>
      <c r="K614" t="s">
        <v>549</v>
      </c>
      <c r="L614" t="s">
        <v>5861</v>
      </c>
      <c r="M614" t="s">
        <v>5863</v>
      </c>
      <c r="N614" t="s">
        <v>5864</v>
      </c>
      <c r="O614" s="87">
        <f t="shared" si="39"/>
        <v>48.42</v>
      </c>
      <c r="P614" t="s">
        <v>555</v>
      </c>
      <c r="Q614" s="86">
        <v>484200</v>
      </c>
      <c r="R614" s="86">
        <v>10770000</v>
      </c>
      <c r="S614">
        <f t="shared" si="41"/>
        <v>10.77</v>
      </c>
      <c r="T614" s="86">
        <v>13465</v>
      </c>
      <c r="U614" t="s">
        <v>1698</v>
      </c>
      <c r="Z614" t="s">
        <v>8029</v>
      </c>
    </row>
    <row r="615" spans="1:27" ht="15" customHeight="1" x14ac:dyDescent="0.25">
      <c r="A615" t="s">
        <v>1615</v>
      </c>
      <c r="B615">
        <v>28022327</v>
      </c>
      <c r="C615" t="s">
        <v>540</v>
      </c>
      <c r="D615" t="s">
        <v>541</v>
      </c>
      <c r="E615" s="30" t="s">
        <v>1616</v>
      </c>
      <c r="F615" t="s">
        <v>549</v>
      </c>
      <c r="G615" t="s">
        <v>1295</v>
      </c>
      <c r="H615">
        <v>4364349</v>
      </c>
      <c r="I615" t="s">
        <v>5865</v>
      </c>
      <c r="J615" t="s">
        <v>5866</v>
      </c>
      <c r="K615" t="s">
        <v>549</v>
      </c>
      <c r="L615" t="s">
        <v>5865</v>
      </c>
      <c r="M615" t="s">
        <v>5867</v>
      </c>
      <c r="N615" t="s">
        <v>1805</v>
      </c>
      <c r="O615" s="87">
        <f t="shared" si="39"/>
        <v>27.56</v>
      </c>
      <c r="P615" t="s">
        <v>555</v>
      </c>
      <c r="Q615" s="86">
        <v>275600</v>
      </c>
      <c r="R615" s="86">
        <v>6130000</v>
      </c>
      <c r="S615">
        <f t="shared" si="41"/>
        <v>6.13</v>
      </c>
      <c r="T615" s="86">
        <v>16072</v>
      </c>
      <c r="U615" t="s">
        <v>1806</v>
      </c>
      <c r="Z615" t="s">
        <v>8028</v>
      </c>
    </row>
    <row r="616" spans="1:27" ht="15" customHeight="1" x14ac:dyDescent="0.25">
      <c r="A616" t="s">
        <v>1615</v>
      </c>
      <c r="B616">
        <v>28022327</v>
      </c>
      <c r="C616" t="s">
        <v>540</v>
      </c>
      <c r="D616" t="s">
        <v>541</v>
      </c>
      <c r="E616" s="30" t="s">
        <v>1616</v>
      </c>
      <c r="F616" t="s">
        <v>549</v>
      </c>
      <c r="G616" t="s">
        <v>1295</v>
      </c>
      <c r="H616">
        <v>4364349</v>
      </c>
      <c r="I616" t="s">
        <v>5868</v>
      </c>
      <c r="J616" t="s">
        <v>5869</v>
      </c>
      <c r="K616" t="s">
        <v>549</v>
      </c>
      <c r="L616" t="s">
        <v>5868</v>
      </c>
      <c r="M616" t="s">
        <v>5870</v>
      </c>
      <c r="N616" t="s">
        <v>1707</v>
      </c>
      <c r="O616" s="87">
        <f t="shared" si="39"/>
        <v>40.32</v>
      </c>
      <c r="P616" t="s">
        <v>555</v>
      </c>
      <c r="Q616" s="86">
        <v>403200</v>
      </c>
      <c r="R616" s="86">
        <v>8970000</v>
      </c>
      <c r="S616">
        <f t="shared" si="41"/>
        <v>8.9700000000000006</v>
      </c>
      <c r="T616" s="86">
        <v>15111</v>
      </c>
      <c r="U616" t="s">
        <v>1708</v>
      </c>
      <c r="Y616" t="s">
        <v>8030</v>
      </c>
    </row>
    <row r="617" spans="1:27" ht="15" customHeight="1" x14ac:dyDescent="0.25">
      <c r="A617" t="s">
        <v>1615</v>
      </c>
      <c r="B617">
        <v>28022327</v>
      </c>
      <c r="C617" t="s">
        <v>540</v>
      </c>
      <c r="D617" t="s">
        <v>541</v>
      </c>
      <c r="E617" s="30" t="s">
        <v>1616</v>
      </c>
      <c r="F617" t="s">
        <v>549</v>
      </c>
      <c r="G617" t="s">
        <v>1295</v>
      </c>
      <c r="H617">
        <v>4364349</v>
      </c>
      <c r="I617" t="s">
        <v>5871</v>
      </c>
      <c r="J617" t="s">
        <v>5872</v>
      </c>
      <c r="K617" t="s">
        <v>549</v>
      </c>
      <c r="L617" t="s">
        <v>5871</v>
      </c>
      <c r="M617" t="s">
        <v>5873</v>
      </c>
      <c r="N617" t="s">
        <v>5874</v>
      </c>
      <c r="O617" s="87">
        <f t="shared" si="39"/>
        <v>1467.7</v>
      </c>
      <c r="P617" t="s">
        <v>555</v>
      </c>
      <c r="Q617" s="86">
        <v>14677000</v>
      </c>
      <c r="R617" s="86">
        <v>326530000</v>
      </c>
      <c r="S617">
        <f t="shared" si="41"/>
        <v>326.52999999999997</v>
      </c>
      <c r="T617" s="86">
        <v>17372</v>
      </c>
      <c r="U617" t="s">
        <v>3752</v>
      </c>
      <c r="AA617" t="s">
        <v>8031</v>
      </c>
    </row>
    <row r="618" spans="1:27" ht="15" customHeight="1" x14ac:dyDescent="0.25">
      <c r="A618" t="s">
        <v>1615</v>
      </c>
      <c r="B618">
        <v>28022327</v>
      </c>
      <c r="C618" t="s">
        <v>540</v>
      </c>
      <c r="D618" t="s">
        <v>541</v>
      </c>
      <c r="E618" s="30" t="s">
        <v>1616</v>
      </c>
      <c r="F618" t="s">
        <v>549</v>
      </c>
      <c r="G618" t="s">
        <v>1295</v>
      </c>
      <c r="H618">
        <v>4364349</v>
      </c>
      <c r="I618" t="s">
        <v>5875</v>
      </c>
      <c r="J618" t="s">
        <v>5876</v>
      </c>
      <c r="K618" t="s">
        <v>549</v>
      </c>
      <c r="L618" t="s">
        <v>5875</v>
      </c>
      <c r="M618" t="s">
        <v>5877</v>
      </c>
      <c r="N618" t="s">
        <v>5864</v>
      </c>
      <c r="O618" s="87">
        <f t="shared" si="39"/>
        <v>48.42</v>
      </c>
      <c r="P618" t="s">
        <v>555</v>
      </c>
      <c r="Q618" s="86">
        <v>484200</v>
      </c>
      <c r="R618" s="86">
        <v>10770000</v>
      </c>
      <c r="S618">
        <f t="shared" si="41"/>
        <v>10.77</v>
      </c>
      <c r="T618" s="86">
        <v>13465</v>
      </c>
      <c r="U618" t="s">
        <v>1698</v>
      </c>
      <c r="Z618" t="s">
        <v>8029</v>
      </c>
    </row>
    <row r="619" spans="1:27" ht="15" customHeight="1" x14ac:dyDescent="0.25">
      <c r="A619" t="s">
        <v>1615</v>
      </c>
      <c r="B619">
        <v>28022327</v>
      </c>
      <c r="C619" t="s">
        <v>540</v>
      </c>
      <c r="D619" t="s">
        <v>541</v>
      </c>
      <c r="E619" s="30" t="s">
        <v>1616</v>
      </c>
      <c r="F619" t="s">
        <v>549</v>
      </c>
      <c r="G619" t="s">
        <v>1295</v>
      </c>
      <c r="H619">
        <v>4364349</v>
      </c>
      <c r="I619" t="s">
        <v>5878</v>
      </c>
      <c r="J619" t="s">
        <v>5879</v>
      </c>
      <c r="K619" t="s">
        <v>549</v>
      </c>
      <c r="L619" t="s">
        <v>5878</v>
      </c>
      <c r="M619" t="s">
        <v>5880</v>
      </c>
      <c r="N619" t="s">
        <v>3077</v>
      </c>
      <c r="O619" s="87">
        <f t="shared" si="39"/>
        <v>60.48</v>
      </c>
      <c r="P619" t="s">
        <v>555</v>
      </c>
      <c r="Q619" s="86">
        <v>604800</v>
      </c>
      <c r="R619" s="86">
        <v>13460000</v>
      </c>
      <c r="S619">
        <f t="shared" si="41"/>
        <v>13.46</v>
      </c>
      <c r="T619" s="86">
        <v>13465</v>
      </c>
      <c r="U619" t="s">
        <v>1698</v>
      </c>
      <c r="Z619" t="s">
        <v>8029</v>
      </c>
    </row>
    <row r="620" spans="1:27" ht="15" customHeight="1" x14ac:dyDescent="0.25">
      <c r="A620" t="s">
        <v>1615</v>
      </c>
      <c r="B620">
        <v>28022327</v>
      </c>
      <c r="C620" t="s">
        <v>540</v>
      </c>
      <c r="D620" t="s">
        <v>541</v>
      </c>
      <c r="E620" s="30" t="s">
        <v>1616</v>
      </c>
      <c r="F620" t="s">
        <v>549</v>
      </c>
      <c r="G620" t="s">
        <v>1295</v>
      </c>
      <c r="H620">
        <v>4364349</v>
      </c>
      <c r="I620" t="s">
        <v>5881</v>
      </c>
      <c r="J620" t="s">
        <v>5882</v>
      </c>
      <c r="K620" t="s">
        <v>549</v>
      </c>
      <c r="L620" t="s">
        <v>5881</v>
      </c>
      <c r="M620" t="s">
        <v>5883</v>
      </c>
      <c r="N620" t="s">
        <v>1805</v>
      </c>
      <c r="O620" s="87">
        <f t="shared" ref="O620:O683" si="42">Q620/10000</f>
        <v>27.56</v>
      </c>
      <c r="P620" t="s">
        <v>555</v>
      </c>
      <c r="Q620" s="86">
        <v>275600</v>
      </c>
      <c r="R620" s="86">
        <v>6130000</v>
      </c>
      <c r="S620">
        <f t="shared" si="41"/>
        <v>6.13</v>
      </c>
      <c r="T620" s="86">
        <v>16072</v>
      </c>
      <c r="U620" t="s">
        <v>1806</v>
      </c>
      <c r="Z620" t="s">
        <v>8028</v>
      </c>
    </row>
    <row r="621" spans="1:27" ht="15" customHeight="1" x14ac:dyDescent="0.25">
      <c r="A621" t="s">
        <v>1615</v>
      </c>
      <c r="B621">
        <v>28022327</v>
      </c>
      <c r="C621" t="s">
        <v>540</v>
      </c>
      <c r="D621" t="s">
        <v>541</v>
      </c>
      <c r="E621" s="30" t="s">
        <v>1616</v>
      </c>
      <c r="F621" t="s">
        <v>549</v>
      </c>
      <c r="G621" t="s">
        <v>1295</v>
      </c>
      <c r="H621">
        <v>4364349</v>
      </c>
      <c r="I621" t="s">
        <v>5884</v>
      </c>
      <c r="J621" t="s">
        <v>5885</v>
      </c>
      <c r="K621" t="s">
        <v>549</v>
      </c>
      <c r="L621" t="s">
        <v>5884</v>
      </c>
      <c r="M621" t="s">
        <v>5886</v>
      </c>
      <c r="N621" t="s">
        <v>1805</v>
      </c>
      <c r="O621" s="87">
        <f t="shared" si="42"/>
        <v>79.83</v>
      </c>
      <c r="P621" t="s">
        <v>555</v>
      </c>
      <c r="Q621" s="86">
        <v>798300</v>
      </c>
      <c r="R621" s="86">
        <v>17760000</v>
      </c>
      <c r="S621">
        <f t="shared" si="41"/>
        <v>17.760000000000002</v>
      </c>
      <c r="T621" s="86">
        <v>16072</v>
      </c>
      <c r="U621" t="s">
        <v>1806</v>
      </c>
      <c r="Z621" t="s">
        <v>8028</v>
      </c>
    </row>
    <row r="622" spans="1:27" ht="15" customHeight="1" x14ac:dyDescent="0.25">
      <c r="A622" t="s">
        <v>1615</v>
      </c>
      <c r="B622">
        <v>28022327</v>
      </c>
      <c r="C622" t="s">
        <v>540</v>
      </c>
      <c r="D622" t="s">
        <v>541</v>
      </c>
      <c r="E622" s="30" t="s">
        <v>1616</v>
      </c>
      <c r="F622" t="s">
        <v>549</v>
      </c>
      <c r="G622" t="s">
        <v>1295</v>
      </c>
      <c r="H622">
        <v>4364349</v>
      </c>
      <c r="I622" t="s">
        <v>5887</v>
      </c>
      <c r="J622" t="s">
        <v>5888</v>
      </c>
      <c r="K622" t="s">
        <v>549</v>
      </c>
      <c r="L622" t="s">
        <v>5887</v>
      </c>
      <c r="M622" t="s">
        <v>5889</v>
      </c>
      <c r="N622" t="s">
        <v>5890</v>
      </c>
      <c r="O622" s="87">
        <f t="shared" si="42"/>
        <v>55.77</v>
      </c>
      <c r="P622" t="s">
        <v>555</v>
      </c>
      <c r="Q622" s="86">
        <v>557700</v>
      </c>
      <c r="R622" s="86">
        <v>12410000</v>
      </c>
      <c r="S622">
        <f t="shared" si="41"/>
        <v>12.41</v>
      </c>
      <c r="T622" s="86">
        <v>13582</v>
      </c>
      <c r="U622" t="s">
        <v>1675</v>
      </c>
      <c r="Z622" t="s">
        <v>8032</v>
      </c>
    </row>
    <row r="623" spans="1:27" ht="15" customHeight="1" x14ac:dyDescent="0.25">
      <c r="A623" t="s">
        <v>1615</v>
      </c>
      <c r="B623">
        <v>28022327</v>
      </c>
      <c r="C623" t="s">
        <v>540</v>
      </c>
      <c r="D623" t="s">
        <v>541</v>
      </c>
      <c r="E623" s="30" t="s">
        <v>1616</v>
      </c>
      <c r="F623" t="s">
        <v>549</v>
      </c>
      <c r="G623" t="s">
        <v>1295</v>
      </c>
      <c r="H623">
        <v>4364349</v>
      </c>
      <c r="I623" t="s">
        <v>5891</v>
      </c>
      <c r="J623" t="s">
        <v>5892</v>
      </c>
      <c r="K623" t="s">
        <v>549</v>
      </c>
      <c r="L623" t="s">
        <v>5891</v>
      </c>
      <c r="M623" t="s">
        <v>5893</v>
      </c>
      <c r="N623" t="s">
        <v>1652</v>
      </c>
      <c r="O623" s="87">
        <f t="shared" si="42"/>
        <v>58.06</v>
      </c>
      <c r="P623" t="s">
        <v>555</v>
      </c>
      <c r="Q623" s="86">
        <v>580600</v>
      </c>
      <c r="R623" s="86">
        <v>12920000</v>
      </c>
      <c r="S623">
        <f t="shared" si="41"/>
        <v>12.92</v>
      </c>
      <c r="T623" s="86">
        <v>13453</v>
      </c>
      <c r="U623" t="s">
        <v>1653</v>
      </c>
      <c r="Z623" t="s">
        <v>8033</v>
      </c>
    </row>
    <row r="624" spans="1:27" ht="15" customHeight="1" x14ac:dyDescent="0.25">
      <c r="A624" t="s">
        <v>1615</v>
      </c>
      <c r="B624">
        <v>28022327</v>
      </c>
      <c r="C624" t="s">
        <v>540</v>
      </c>
      <c r="D624" t="s">
        <v>541</v>
      </c>
      <c r="E624" s="30" t="s">
        <v>1616</v>
      </c>
      <c r="F624" t="s">
        <v>549</v>
      </c>
      <c r="G624" t="s">
        <v>1295</v>
      </c>
      <c r="H624">
        <v>4364349</v>
      </c>
      <c r="I624" t="s">
        <v>5894</v>
      </c>
      <c r="J624" t="s">
        <v>5895</v>
      </c>
      <c r="K624" t="s">
        <v>549</v>
      </c>
      <c r="L624" t="s">
        <v>5894</v>
      </c>
      <c r="M624" t="s">
        <v>5896</v>
      </c>
      <c r="N624" t="s">
        <v>5897</v>
      </c>
      <c r="O624" s="87">
        <f t="shared" si="42"/>
        <v>23.59</v>
      </c>
      <c r="P624" t="s">
        <v>555</v>
      </c>
      <c r="Q624" s="86">
        <v>235900</v>
      </c>
      <c r="R624" s="86">
        <v>5250000</v>
      </c>
      <c r="S624">
        <f t="shared" si="41"/>
        <v>5.25</v>
      </c>
      <c r="T624" s="86">
        <v>15166</v>
      </c>
      <c r="U624" t="s">
        <v>5898</v>
      </c>
      <c r="Z624" t="s">
        <v>8034</v>
      </c>
    </row>
    <row r="625" spans="1:27" ht="15" customHeight="1" x14ac:dyDescent="0.25">
      <c r="A625" t="s">
        <v>1615</v>
      </c>
      <c r="B625">
        <v>28022327</v>
      </c>
      <c r="C625" t="s">
        <v>540</v>
      </c>
      <c r="D625" t="s">
        <v>541</v>
      </c>
      <c r="E625" s="30" t="s">
        <v>1616</v>
      </c>
      <c r="F625" t="s">
        <v>549</v>
      </c>
      <c r="G625" t="s">
        <v>1295</v>
      </c>
      <c r="H625">
        <v>4364349</v>
      </c>
      <c r="I625" t="s">
        <v>5899</v>
      </c>
      <c r="J625" t="s">
        <v>5900</v>
      </c>
      <c r="K625" t="s">
        <v>549</v>
      </c>
      <c r="L625" t="s">
        <v>5899</v>
      </c>
      <c r="M625" t="s">
        <v>5901</v>
      </c>
      <c r="N625" t="s">
        <v>5902</v>
      </c>
      <c r="O625" s="87">
        <f t="shared" si="42"/>
        <v>9.1999999999999993</v>
      </c>
      <c r="P625" t="s">
        <v>555</v>
      </c>
      <c r="Q625" s="86">
        <v>92000</v>
      </c>
      <c r="R625" s="86">
        <v>2050000</v>
      </c>
      <c r="S625">
        <f t="shared" si="41"/>
        <v>2.0499999999999998</v>
      </c>
      <c r="T625" s="86">
        <v>13582</v>
      </c>
      <c r="U625" t="s">
        <v>1675</v>
      </c>
      <c r="Z625" t="s">
        <v>8032</v>
      </c>
    </row>
    <row r="626" spans="1:27" ht="15" customHeight="1" x14ac:dyDescent="0.25">
      <c r="A626" t="s">
        <v>1615</v>
      </c>
      <c r="B626">
        <v>28022327</v>
      </c>
      <c r="C626" t="s">
        <v>540</v>
      </c>
      <c r="D626" t="s">
        <v>541</v>
      </c>
      <c r="E626" s="30" t="s">
        <v>1616</v>
      </c>
      <c r="F626" t="s">
        <v>549</v>
      </c>
      <c r="G626" t="s">
        <v>1295</v>
      </c>
      <c r="H626">
        <v>4364349</v>
      </c>
      <c r="I626" t="s">
        <v>5903</v>
      </c>
      <c r="J626" t="s">
        <v>5904</v>
      </c>
      <c r="K626" t="s">
        <v>549</v>
      </c>
      <c r="L626" t="s">
        <v>5903</v>
      </c>
      <c r="M626" t="s">
        <v>5905</v>
      </c>
      <c r="N626" t="s">
        <v>5906</v>
      </c>
      <c r="O626" s="87">
        <f t="shared" si="42"/>
        <v>22.68</v>
      </c>
      <c r="P626" t="s">
        <v>555</v>
      </c>
      <c r="Q626" s="86">
        <v>226800</v>
      </c>
      <c r="R626" s="86">
        <v>5050000</v>
      </c>
      <c r="S626">
        <f t="shared" si="41"/>
        <v>5.05</v>
      </c>
      <c r="T626" s="86">
        <v>13582</v>
      </c>
      <c r="U626" t="s">
        <v>1675</v>
      </c>
      <c r="Z626" t="s">
        <v>8032</v>
      </c>
    </row>
    <row r="627" spans="1:27" ht="15" customHeight="1" x14ac:dyDescent="0.25">
      <c r="A627" t="s">
        <v>1615</v>
      </c>
      <c r="B627">
        <v>28022327</v>
      </c>
      <c r="C627" t="s">
        <v>540</v>
      </c>
      <c r="D627" t="s">
        <v>541</v>
      </c>
      <c r="E627" s="30" t="s">
        <v>1616</v>
      </c>
      <c r="F627" t="s">
        <v>549</v>
      </c>
      <c r="G627" t="s">
        <v>1295</v>
      </c>
      <c r="H627">
        <v>4364349</v>
      </c>
      <c r="I627" t="s">
        <v>5907</v>
      </c>
      <c r="J627" t="s">
        <v>5908</v>
      </c>
      <c r="K627" t="s">
        <v>549</v>
      </c>
      <c r="L627" t="s">
        <v>5907</v>
      </c>
      <c r="M627" t="s">
        <v>5909</v>
      </c>
      <c r="N627" t="s">
        <v>5910</v>
      </c>
      <c r="O627" s="87">
        <f t="shared" si="42"/>
        <v>35.770000000000003</v>
      </c>
      <c r="P627" t="s">
        <v>555</v>
      </c>
      <c r="Q627" s="86">
        <v>357700</v>
      </c>
      <c r="R627" s="86">
        <v>7960000</v>
      </c>
      <c r="S627">
        <f t="shared" si="41"/>
        <v>7.96</v>
      </c>
      <c r="T627" s="86">
        <v>15430</v>
      </c>
      <c r="U627" t="s">
        <v>1728</v>
      </c>
      <c r="Z627" t="s">
        <v>8035</v>
      </c>
    </row>
    <row r="628" spans="1:27" ht="15" customHeight="1" x14ac:dyDescent="0.25">
      <c r="A628" t="s">
        <v>1615</v>
      </c>
      <c r="B628">
        <v>28022327</v>
      </c>
      <c r="C628" t="s">
        <v>540</v>
      </c>
      <c r="D628" t="s">
        <v>541</v>
      </c>
      <c r="E628" s="30" t="s">
        <v>1616</v>
      </c>
      <c r="F628" t="s">
        <v>549</v>
      </c>
      <c r="G628" t="s">
        <v>1295</v>
      </c>
      <c r="H628">
        <v>4364349</v>
      </c>
      <c r="I628" t="s">
        <v>5911</v>
      </c>
      <c r="J628" t="s">
        <v>5912</v>
      </c>
      <c r="K628" t="s">
        <v>549</v>
      </c>
      <c r="L628" t="s">
        <v>5911</v>
      </c>
      <c r="M628" t="s">
        <v>5913</v>
      </c>
      <c r="N628" t="s">
        <v>1630</v>
      </c>
      <c r="O628" s="87">
        <f t="shared" si="42"/>
        <v>28.23</v>
      </c>
      <c r="P628" t="s">
        <v>555</v>
      </c>
      <c r="Q628" s="86">
        <v>282300</v>
      </c>
      <c r="R628" s="86">
        <v>6280000</v>
      </c>
      <c r="S628">
        <f t="shared" si="41"/>
        <v>6.28</v>
      </c>
      <c r="T628" s="86">
        <v>15538</v>
      </c>
      <c r="U628" t="s">
        <v>1485</v>
      </c>
      <c r="Z628" t="s">
        <v>8036</v>
      </c>
    </row>
    <row r="629" spans="1:27" ht="15" customHeight="1" x14ac:dyDescent="0.25">
      <c r="A629" t="s">
        <v>1615</v>
      </c>
      <c r="B629">
        <v>28022327</v>
      </c>
      <c r="C629" t="s">
        <v>540</v>
      </c>
      <c r="D629" t="s">
        <v>541</v>
      </c>
      <c r="E629" s="30" t="s">
        <v>1616</v>
      </c>
      <c r="F629" t="s">
        <v>549</v>
      </c>
      <c r="G629" t="s">
        <v>1295</v>
      </c>
      <c r="H629">
        <v>4364349</v>
      </c>
      <c r="I629" t="s">
        <v>5914</v>
      </c>
      <c r="J629" t="s">
        <v>5915</v>
      </c>
      <c r="K629" t="s">
        <v>549</v>
      </c>
      <c r="L629" t="s">
        <v>5914</v>
      </c>
      <c r="M629" t="s">
        <v>5916</v>
      </c>
      <c r="N629" t="s">
        <v>1620</v>
      </c>
      <c r="O629" s="87">
        <f t="shared" si="42"/>
        <v>23.47</v>
      </c>
      <c r="P629" t="s">
        <v>555</v>
      </c>
      <c r="Q629" s="86">
        <v>234700</v>
      </c>
      <c r="R629" s="86">
        <v>5220000</v>
      </c>
      <c r="S629">
        <f t="shared" si="41"/>
        <v>5.22</v>
      </c>
      <c r="T629" s="86">
        <v>15537</v>
      </c>
      <c r="U629" t="s">
        <v>1621</v>
      </c>
      <c r="Z629" t="s">
        <v>8037</v>
      </c>
    </row>
    <row r="630" spans="1:27" ht="15" customHeight="1" x14ac:dyDescent="0.25">
      <c r="A630" t="s">
        <v>1615</v>
      </c>
      <c r="B630">
        <v>28022327</v>
      </c>
      <c r="C630" t="s">
        <v>540</v>
      </c>
      <c r="D630" t="s">
        <v>541</v>
      </c>
      <c r="E630" s="30" t="s">
        <v>1616</v>
      </c>
      <c r="F630" t="s">
        <v>549</v>
      </c>
      <c r="G630" t="s">
        <v>1295</v>
      </c>
      <c r="H630">
        <v>4364349</v>
      </c>
      <c r="I630" t="s">
        <v>5917</v>
      </c>
      <c r="J630" t="s">
        <v>5918</v>
      </c>
      <c r="K630" t="s">
        <v>549</v>
      </c>
      <c r="L630" t="s">
        <v>5917</v>
      </c>
      <c r="M630" t="s">
        <v>5919</v>
      </c>
      <c r="N630" t="s">
        <v>1634</v>
      </c>
      <c r="O630" s="87">
        <f t="shared" si="42"/>
        <v>111.69</v>
      </c>
      <c r="P630" t="s">
        <v>555</v>
      </c>
      <c r="Q630" s="86">
        <v>1116900</v>
      </c>
      <c r="R630" s="86">
        <v>24850000</v>
      </c>
      <c r="S630">
        <f t="shared" si="41"/>
        <v>24.85</v>
      </c>
      <c r="T630" s="86">
        <v>10277</v>
      </c>
      <c r="U630" t="s">
        <v>1542</v>
      </c>
      <c r="Z630" t="s">
        <v>8038</v>
      </c>
    </row>
    <row r="631" spans="1:27" ht="15" customHeight="1" x14ac:dyDescent="0.25">
      <c r="A631" t="s">
        <v>1615</v>
      </c>
      <c r="B631">
        <v>28022327</v>
      </c>
      <c r="C631" t="s">
        <v>540</v>
      </c>
      <c r="D631" t="s">
        <v>541</v>
      </c>
      <c r="E631" s="30" t="s">
        <v>1616</v>
      </c>
      <c r="F631" t="s">
        <v>549</v>
      </c>
      <c r="G631" t="s">
        <v>1295</v>
      </c>
      <c r="H631">
        <v>4364349</v>
      </c>
      <c r="I631" t="s">
        <v>5920</v>
      </c>
      <c r="J631" t="s">
        <v>5921</v>
      </c>
      <c r="K631" t="s">
        <v>549</v>
      </c>
      <c r="L631" t="s">
        <v>5920</v>
      </c>
      <c r="M631" t="s">
        <v>5922</v>
      </c>
      <c r="N631" t="s">
        <v>5923</v>
      </c>
      <c r="O631" s="87">
        <f t="shared" si="42"/>
        <v>16.16</v>
      </c>
      <c r="P631" t="s">
        <v>555</v>
      </c>
      <c r="Q631" s="86">
        <v>161600</v>
      </c>
      <c r="R631" s="86">
        <v>3600000</v>
      </c>
      <c r="S631">
        <f t="shared" si="41"/>
        <v>3.6</v>
      </c>
      <c r="T631" s="86">
        <v>15947</v>
      </c>
      <c r="U631" t="s">
        <v>1900</v>
      </c>
      <c r="Z631" t="s">
        <v>8039</v>
      </c>
    </row>
    <row r="632" spans="1:27" ht="15" customHeight="1" x14ac:dyDescent="0.25">
      <c r="A632" t="s">
        <v>1615</v>
      </c>
      <c r="B632">
        <v>28022327</v>
      </c>
      <c r="C632" t="s">
        <v>540</v>
      </c>
      <c r="D632" t="s">
        <v>541</v>
      </c>
      <c r="E632" s="30" t="s">
        <v>1616</v>
      </c>
      <c r="F632" t="s">
        <v>549</v>
      </c>
      <c r="G632" t="s">
        <v>1295</v>
      </c>
      <c r="H632">
        <v>4364349</v>
      </c>
      <c r="I632" t="s">
        <v>5924</v>
      </c>
      <c r="J632" t="s">
        <v>5925</v>
      </c>
      <c r="K632" t="s">
        <v>549</v>
      </c>
      <c r="L632" t="s">
        <v>5924</v>
      </c>
      <c r="M632" t="s">
        <v>5926</v>
      </c>
      <c r="N632" t="s">
        <v>1471</v>
      </c>
      <c r="O632" s="87">
        <f t="shared" si="42"/>
        <v>16.03</v>
      </c>
      <c r="P632" t="s">
        <v>555</v>
      </c>
      <c r="Q632" s="86">
        <v>160300</v>
      </c>
      <c r="R632" s="86">
        <v>3570000</v>
      </c>
      <c r="S632">
        <f t="shared" si="41"/>
        <v>3.57</v>
      </c>
      <c r="T632" s="86">
        <v>10297</v>
      </c>
      <c r="U632" t="s">
        <v>1472</v>
      </c>
      <c r="Z632" t="s">
        <v>7996</v>
      </c>
    </row>
    <row r="633" spans="1:27" ht="15" customHeight="1" x14ac:dyDescent="0.25">
      <c r="A633" t="s">
        <v>1615</v>
      </c>
      <c r="B633">
        <v>28022327</v>
      </c>
      <c r="C633" t="s">
        <v>540</v>
      </c>
      <c r="D633" t="s">
        <v>541</v>
      </c>
      <c r="E633" s="30" t="s">
        <v>1616</v>
      </c>
      <c r="F633" t="s">
        <v>549</v>
      </c>
      <c r="G633" t="s">
        <v>1295</v>
      </c>
      <c r="H633">
        <v>4364349</v>
      </c>
      <c r="I633" t="s">
        <v>5927</v>
      </c>
      <c r="J633" t="s">
        <v>5928</v>
      </c>
      <c r="K633" t="s">
        <v>549</v>
      </c>
      <c r="L633" t="s">
        <v>5927</v>
      </c>
      <c r="M633" t="s">
        <v>5929</v>
      </c>
      <c r="N633" t="s">
        <v>2945</v>
      </c>
      <c r="O633" s="87">
        <f t="shared" si="42"/>
        <v>38.11</v>
      </c>
      <c r="P633" t="s">
        <v>555</v>
      </c>
      <c r="Q633" s="86">
        <v>381100</v>
      </c>
      <c r="R633" s="86">
        <v>8480000</v>
      </c>
      <c r="S633">
        <f t="shared" si="41"/>
        <v>8.48</v>
      </c>
      <c r="T633" s="86">
        <v>15117</v>
      </c>
      <c r="U633" t="s">
        <v>2946</v>
      </c>
      <c r="Y633" t="s">
        <v>8040</v>
      </c>
    </row>
    <row r="634" spans="1:27" ht="15" customHeight="1" x14ac:dyDescent="0.25">
      <c r="A634" t="s">
        <v>1615</v>
      </c>
      <c r="B634">
        <v>28022327</v>
      </c>
      <c r="C634" t="s">
        <v>540</v>
      </c>
      <c r="D634" t="s">
        <v>541</v>
      </c>
      <c r="E634" s="30" t="s">
        <v>1616</v>
      </c>
      <c r="F634" t="s">
        <v>549</v>
      </c>
      <c r="G634" t="s">
        <v>1295</v>
      </c>
      <c r="H634">
        <v>4364349</v>
      </c>
      <c r="I634" t="s">
        <v>5930</v>
      </c>
      <c r="J634" t="s">
        <v>5931</v>
      </c>
      <c r="K634" t="s">
        <v>549</v>
      </c>
      <c r="L634" t="s">
        <v>5930</v>
      </c>
      <c r="M634" t="s">
        <v>5932</v>
      </c>
      <c r="N634" t="s">
        <v>1707</v>
      </c>
      <c r="O634" s="87">
        <f t="shared" si="42"/>
        <v>40.32</v>
      </c>
      <c r="P634" t="s">
        <v>555</v>
      </c>
      <c r="Q634" s="86">
        <v>403200</v>
      </c>
      <c r="R634" s="86">
        <v>8970000</v>
      </c>
      <c r="S634">
        <f t="shared" si="41"/>
        <v>8.9700000000000006</v>
      </c>
      <c r="T634" s="86">
        <v>15111</v>
      </c>
      <c r="U634" t="s">
        <v>1708</v>
      </c>
      <c r="Y634" t="s">
        <v>8030</v>
      </c>
    </row>
    <row r="635" spans="1:27" ht="15" customHeight="1" x14ac:dyDescent="0.25">
      <c r="A635" t="s">
        <v>1615</v>
      </c>
      <c r="B635">
        <v>28022327</v>
      </c>
      <c r="C635" t="s">
        <v>540</v>
      </c>
      <c r="D635" t="s">
        <v>541</v>
      </c>
      <c r="E635" s="30" t="s">
        <v>1616</v>
      </c>
      <c r="F635" t="s">
        <v>549</v>
      </c>
      <c r="G635" t="s">
        <v>1295</v>
      </c>
      <c r="H635">
        <v>4364349</v>
      </c>
      <c r="I635" t="s">
        <v>5933</v>
      </c>
      <c r="J635" t="s">
        <v>5934</v>
      </c>
      <c r="K635" t="s">
        <v>549</v>
      </c>
      <c r="L635" t="s">
        <v>5933</v>
      </c>
      <c r="M635" t="s">
        <v>5935</v>
      </c>
      <c r="N635" t="s">
        <v>5936</v>
      </c>
      <c r="O635" s="87">
        <f t="shared" si="42"/>
        <v>468.54</v>
      </c>
      <c r="P635" t="s">
        <v>555</v>
      </c>
      <c r="Q635" s="86">
        <v>4685400</v>
      </c>
      <c r="R635" s="86">
        <v>104240000</v>
      </c>
      <c r="S635">
        <f t="shared" si="41"/>
        <v>104.24</v>
      </c>
      <c r="T635" s="86">
        <v>17372</v>
      </c>
      <c r="U635" t="s">
        <v>3752</v>
      </c>
      <c r="AA635" t="s">
        <v>8031</v>
      </c>
    </row>
    <row r="636" spans="1:27" ht="15" customHeight="1" x14ac:dyDescent="0.25">
      <c r="A636" t="s">
        <v>1615</v>
      </c>
      <c r="B636">
        <v>28022327</v>
      </c>
      <c r="C636" t="s">
        <v>540</v>
      </c>
      <c r="D636" t="s">
        <v>541</v>
      </c>
      <c r="E636" s="30" t="s">
        <v>1616</v>
      </c>
      <c r="F636" t="s">
        <v>549</v>
      </c>
      <c r="G636" t="s">
        <v>1295</v>
      </c>
      <c r="H636">
        <v>4364349</v>
      </c>
      <c r="I636" t="s">
        <v>5937</v>
      </c>
      <c r="J636" t="s">
        <v>5938</v>
      </c>
      <c r="K636" t="s">
        <v>549</v>
      </c>
      <c r="L636" t="s">
        <v>5937</v>
      </c>
      <c r="M636" t="s">
        <v>5939</v>
      </c>
      <c r="N636" t="s">
        <v>5940</v>
      </c>
      <c r="O636" s="87">
        <f t="shared" si="42"/>
        <v>709.68</v>
      </c>
      <c r="P636" t="s">
        <v>555</v>
      </c>
      <c r="Q636" s="86">
        <v>7096800</v>
      </c>
      <c r="R636" s="86">
        <v>157890000</v>
      </c>
      <c r="S636">
        <f t="shared" si="41"/>
        <v>157.88999999999999</v>
      </c>
      <c r="T636" s="86">
        <v>13437</v>
      </c>
      <c r="U636" t="s">
        <v>3672</v>
      </c>
      <c r="Z636" t="s">
        <v>8041</v>
      </c>
    </row>
    <row r="637" spans="1:27" ht="15" customHeight="1" x14ac:dyDescent="0.25">
      <c r="A637" t="s">
        <v>1615</v>
      </c>
      <c r="B637">
        <v>28022327</v>
      </c>
      <c r="C637" t="s">
        <v>540</v>
      </c>
      <c r="D637" t="s">
        <v>541</v>
      </c>
      <c r="E637" s="30" t="s">
        <v>1616</v>
      </c>
      <c r="F637" t="s">
        <v>549</v>
      </c>
      <c r="G637" t="s">
        <v>1295</v>
      </c>
      <c r="H637">
        <v>4364349</v>
      </c>
      <c r="I637" t="s">
        <v>5941</v>
      </c>
      <c r="J637" t="s">
        <v>5942</v>
      </c>
      <c r="K637" t="s">
        <v>549</v>
      </c>
      <c r="L637" t="s">
        <v>5941</v>
      </c>
      <c r="M637" t="s">
        <v>5943</v>
      </c>
      <c r="N637" t="s">
        <v>5944</v>
      </c>
      <c r="O637" s="87">
        <f t="shared" si="42"/>
        <v>569.76</v>
      </c>
      <c r="P637" t="s">
        <v>555</v>
      </c>
      <c r="Q637" s="86">
        <v>5697600</v>
      </c>
      <c r="R637" s="86">
        <v>126760000</v>
      </c>
      <c r="S637">
        <f t="shared" si="41"/>
        <v>126.76</v>
      </c>
      <c r="T637" s="86">
        <v>13437</v>
      </c>
      <c r="U637" t="s">
        <v>3672</v>
      </c>
      <c r="Z637" t="s">
        <v>8041</v>
      </c>
    </row>
    <row r="638" spans="1:27" ht="15" customHeight="1" x14ac:dyDescent="0.25">
      <c r="A638" t="s">
        <v>1615</v>
      </c>
      <c r="B638">
        <v>28022327</v>
      </c>
      <c r="C638" t="s">
        <v>540</v>
      </c>
      <c r="D638" t="s">
        <v>541</v>
      </c>
      <c r="E638" s="30" t="s">
        <v>1616</v>
      </c>
      <c r="F638" t="s">
        <v>549</v>
      </c>
      <c r="G638" t="s">
        <v>1295</v>
      </c>
      <c r="H638">
        <v>4364349</v>
      </c>
      <c r="I638" t="s">
        <v>5945</v>
      </c>
      <c r="J638" t="s">
        <v>5946</v>
      </c>
      <c r="K638" t="s">
        <v>549</v>
      </c>
      <c r="L638" t="s">
        <v>5945</v>
      </c>
      <c r="M638" t="s">
        <v>5947</v>
      </c>
      <c r="N638" t="s">
        <v>5948</v>
      </c>
      <c r="O638" s="87">
        <f t="shared" si="42"/>
        <v>556.45000000000005</v>
      </c>
      <c r="P638" t="s">
        <v>555</v>
      </c>
      <c r="Q638" s="86">
        <v>5564500</v>
      </c>
      <c r="R638" s="86">
        <v>123800000</v>
      </c>
      <c r="S638">
        <f t="shared" si="41"/>
        <v>123.8</v>
      </c>
      <c r="T638" s="86">
        <v>13437</v>
      </c>
      <c r="U638" t="s">
        <v>3672</v>
      </c>
      <c r="Z638" t="s">
        <v>8041</v>
      </c>
    </row>
    <row r="639" spans="1:27" ht="15" customHeight="1" x14ac:dyDescent="0.25">
      <c r="A639" t="s">
        <v>1615</v>
      </c>
      <c r="B639">
        <v>28022327</v>
      </c>
      <c r="C639" t="s">
        <v>540</v>
      </c>
      <c r="D639" t="s">
        <v>541</v>
      </c>
      <c r="E639" s="30" t="s">
        <v>1616</v>
      </c>
      <c r="F639" t="s">
        <v>549</v>
      </c>
      <c r="G639" t="s">
        <v>1295</v>
      </c>
      <c r="H639">
        <v>4364349</v>
      </c>
      <c r="I639" t="s">
        <v>5949</v>
      </c>
      <c r="J639" t="s">
        <v>5950</v>
      </c>
      <c r="K639" t="s">
        <v>549</v>
      </c>
      <c r="L639" t="s">
        <v>5949</v>
      </c>
      <c r="M639" t="s">
        <v>5951</v>
      </c>
      <c r="N639" t="s">
        <v>5952</v>
      </c>
      <c r="O639" s="87">
        <f t="shared" si="42"/>
        <v>129.03</v>
      </c>
      <c r="P639" t="s">
        <v>555</v>
      </c>
      <c r="Q639" s="86">
        <v>1290300</v>
      </c>
      <c r="R639" s="86">
        <v>28710000</v>
      </c>
      <c r="S639">
        <f t="shared" ref="S639:S670" si="43">R639/1000000</f>
        <v>28.71</v>
      </c>
      <c r="T639" s="86">
        <v>12084</v>
      </c>
      <c r="U639" t="s">
        <v>1660</v>
      </c>
      <c r="Z639" t="s">
        <v>8042</v>
      </c>
    </row>
    <row r="640" spans="1:27" ht="15" customHeight="1" x14ac:dyDescent="0.25">
      <c r="A640" t="s">
        <v>1615</v>
      </c>
      <c r="B640">
        <v>28022327</v>
      </c>
      <c r="C640" t="s">
        <v>540</v>
      </c>
      <c r="D640" t="s">
        <v>541</v>
      </c>
      <c r="E640" s="30" t="s">
        <v>1616</v>
      </c>
      <c r="F640" t="s">
        <v>549</v>
      </c>
      <c r="G640" t="s">
        <v>1295</v>
      </c>
      <c r="H640">
        <v>4364349</v>
      </c>
      <c r="I640" t="s">
        <v>5953</v>
      </c>
      <c r="J640" t="s">
        <v>5954</v>
      </c>
      <c r="K640" t="s">
        <v>549</v>
      </c>
      <c r="L640" t="s">
        <v>5953</v>
      </c>
      <c r="M640" t="s">
        <v>5955</v>
      </c>
      <c r="N640" t="s">
        <v>5956</v>
      </c>
      <c r="O640" s="87">
        <f t="shared" si="42"/>
        <v>181.45</v>
      </c>
      <c r="P640" t="s">
        <v>555</v>
      </c>
      <c r="Q640" s="86">
        <v>1814500</v>
      </c>
      <c r="R640" s="86">
        <v>40370000</v>
      </c>
      <c r="S640">
        <f t="shared" si="43"/>
        <v>40.369999999999997</v>
      </c>
      <c r="T640" s="86">
        <v>12084</v>
      </c>
      <c r="U640" t="s">
        <v>1660</v>
      </c>
      <c r="Z640" t="s">
        <v>8042</v>
      </c>
    </row>
    <row r="641" spans="1:27" ht="15" customHeight="1" x14ac:dyDescent="0.25">
      <c r="A641" t="s">
        <v>1615</v>
      </c>
      <c r="B641">
        <v>28022327</v>
      </c>
      <c r="C641" t="s">
        <v>540</v>
      </c>
      <c r="D641" t="s">
        <v>541</v>
      </c>
      <c r="E641" s="30" t="s">
        <v>1616</v>
      </c>
      <c r="F641" t="s">
        <v>549</v>
      </c>
      <c r="G641" t="s">
        <v>1295</v>
      </c>
      <c r="H641">
        <v>4364349</v>
      </c>
      <c r="I641" t="s">
        <v>5957</v>
      </c>
      <c r="J641" t="s">
        <v>5958</v>
      </c>
      <c r="K641" t="s">
        <v>549</v>
      </c>
      <c r="L641" t="s">
        <v>5957</v>
      </c>
      <c r="M641" t="s">
        <v>5959</v>
      </c>
      <c r="N641" t="s">
        <v>5960</v>
      </c>
      <c r="O641" s="87">
        <f t="shared" si="42"/>
        <v>1008.06</v>
      </c>
      <c r="P641" t="s">
        <v>555</v>
      </c>
      <c r="Q641" s="86">
        <v>10080600</v>
      </c>
      <c r="R641" s="86">
        <v>224270000</v>
      </c>
      <c r="S641">
        <f t="shared" si="43"/>
        <v>224.27</v>
      </c>
      <c r="T641" s="86">
        <v>12320</v>
      </c>
      <c r="U641" t="s">
        <v>2023</v>
      </c>
      <c r="Z641" t="s">
        <v>8043</v>
      </c>
    </row>
    <row r="642" spans="1:27" ht="15" customHeight="1" x14ac:dyDescent="0.25">
      <c r="A642" t="s">
        <v>1615</v>
      </c>
      <c r="B642">
        <v>28022327</v>
      </c>
      <c r="C642" t="s">
        <v>540</v>
      </c>
      <c r="D642" t="s">
        <v>541</v>
      </c>
      <c r="E642" s="30" t="s">
        <v>1616</v>
      </c>
      <c r="F642" t="s">
        <v>549</v>
      </c>
      <c r="G642" t="s">
        <v>1295</v>
      </c>
      <c r="H642">
        <v>4364349</v>
      </c>
      <c r="I642" t="s">
        <v>5961</v>
      </c>
      <c r="J642" t="s">
        <v>5962</v>
      </c>
      <c r="K642" t="s">
        <v>549</v>
      </c>
      <c r="L642" t="s">
        <v>5961</v>
      </c>
      <c r="M642" t="s">
        <v>5963</v>
      </c>
      <c r="N642" t="s">
        <v>5964</v>
      </c>
      <c r="O642" s="87">
        <f t="shared" si="42"/>
        <v>153.22999999999999</v>
      </c>
      <c r="P642" t="s">
        <v>555</v>
      </c>
      <c r="Q642" s="86">
        <v>1532300</v>
      </c>
      <c r="R642" s="86">
        <v>34090000</v>
      </c>
      <c r="S642">
        <f t="shared" si="43"/>
        <v>34.090000000000003</v>
      </c>
      <c r="T642" s="86">
        <v>15538</v>
      </c>
      <c r="U642" t="s">
        <v>1485</v>
      </c>
      <c r="Z642" t="s">
        <v>8036</v>
      </c>
    </row>
    <row r="643" spans="1:27" ht="15" customHeight="1" x14ac:dyDescent="0.25">
      <c r="A643" t="s">
        <v>1615</v>
      </c>
      <c r="B643">
        <v>28022327</v>
      </c>
      <c r="C643" t="s">
        <v>540</v>
      </c>
      <c r="D643" t="s">
        <v>541</v>
      </c>
      <c r="E643" s="30" t="s">
        <v>1616</v>
      </c>
      <c r="F643" t="s">
        <v>549</v>
      </c>
      <c r="G643" t="s">
        <v>1295</v>
      </c>
      <c r="H643">
        <v>4364349</v>
      </c>
      <c r="I643" t="s">
        <v>5965</v>
      </c>
      <c r="J643" t="s">
        <v>5966</v>
      </c>
      <c r="K643" t="s">
        <v>549</v>
      </c>
      <c r="L643" t="s">
        <v>5965</v>
      </c>
      <c r="M643" t="s">
        <v>5967</v>
      </c>
      <c r="N643" t="s">
        <v>2017</v>
      </c>
      <c r="O643" s="87">
        <f t="shared" si="42"/>
        <v>91.95</v>
      </c>
      <c r="P643" t="s">
        <v>555</v>
      </c>
      <c r="Q643" s="86">
        <v>919500</v>
      </c>
      <c r="R643" s="86">
        <v>20460000</v>
      </c>
      <c r="S643">
        <f t="shared" si="43"/>
        <v>20.46</v>
      </c>
      <c r="T643" s="86">
        <v>11659</v>
      </c>
      <c r="U643" t="s">
        <v>2018</v>
      </c>
      <c r="Z643" t="s">
        <v>8044</v>
      </c>
    </row>
    <row r="644" spans="1:27" ht="15" customHeight="1" x14ac:dyDescent="0.25">
      <c r="A644" t="s">
        <v>1615</v>
      </c>
      <c r="B644">
        <v>28022327</v>
      </c>
      <c r="C644" t="s">
        <v>540</v>
      </c>
      <c r="D644" t="s">
        <v>541</v>
      </c>
      <c r="E644" s="30" t="s">
        <v>1616</v>
      </c>
      <c r="F644" t="s">
        <v>549</v>
      </c>
      <c r="G644" t="s">
        <v>1295</v>
      </c>
      <c r="H644">
        <v>4364349</v>
      </c>
      <c r="I644" t="s">
        <v>5968</v>
      </c>
      <c r="J644" t="s">
        <v>5969</v>
      </c>
      <c r="K644" t="s">
        <v>549</v>
      </c>
      <c r="L644" t="s">
        <v>5968</v>
      </c>
      <c r="M644" t="s">
        <v>5970</v>
      </c>
      <c r="N644" t="s">
        <v>2945</v>
      </c>
      <c r="O644" s="87">
        <f t="shared" si="42"/>
        <v>38.11</v>
      </c>
      <c r="P644" t="s">
        <v>555</v>
      </c>
      <c r="Q644" s="86">
        <v>381100</v>
      </c>
      <c r="R644" s="86">
        <v>8480000</v>
      </c>
      <c r="S644">
        <f t="shared" si="43"/>
        <v>8.48</v>
      </c>
      <c r="T644" s="86">
        <v>15117</v>
      </c>
      <c r="U644" t="s">
        <v>2946</v>
      </c>
      <c r="Y644" t="s">
        <v>8040</v>
      </c>
    </row>
    <row r="645" spans="1:27" ht="15" customHeight="1" x14ac:dyDescent="0.25">
      <c r="A645" t="s">
        <v>1615</v>
      </c>
      <c r="B645">
        <v>28022327</v>
      </c>
      <c r="C645" t="s">
        <v>540</v>
      </c>
      <c r="D645" t="s">
        <v>541</v>
      </c>
      <c r="E645" s="30" t="s">
        <v>1616</v>
      </c>
      <c r="F645" t="s">
        <v>549</v>
      </c>
      <c r="G645" t="s">
        <v>1295</v>
      </c>
      <c r="H645">
        <v>4364349</v>
      </c>
      <c r="I645" t="s">
        <v>5971</v>
      </c>
      <c r="J645" t="s">
        <v>5972</v>
      </c>
      <c r="K645" t="s">
        <v>549</v>
      </c>
      <c r="L645" t="s">
        <v>5971</v>
      </c>
      <c r="M645" t="s">
        <v>5973</v>
      </c>
      <c r="N645" t="s">
        <v>5974</v>
      </c>
      <c r="O645" s="87">
        <f t="shared" si="42"/>
        <v>31.49</v>
      </c>
      <c r="P645" t="s">
        <v>555</v>
      </c>
      <c r="Q645" s="86">
        <v>314900</v>
      </c>
      <c r="R645" s="86">
        <v>7010000</v>
      </c>
      <c r="S645">
        <f t="shared" si="43"/>
        <v>7.01</v>
      </c>
      <c r="T645" s="86">
        <v>11669</v>
      </c>
      <c r="U645" t="s">
        <v>5975</v>
      </c>
      <c r="Z645" t="s">
        <v>8045</v>
      </c>
    </row>
    <row r="646" spans="1:27" ht="15" customHeight="1" x14ac:dyDescent="0.25">
      <c r="A646" t="s">
        <v>1615</v>
      </c>
      <c r="B646">
        <v>28022327</v>
      </c>
      <c r="C646" t="s">
        <v>540</v>
      </c>
      <c r="D646" t="s">
        <v>541</v>
      </c>
      <c r="E646" s="30" t="s">
        <v>1616</v>
      </c>
      <c r="F646" t="s">
        <v>549</v>
      </c>
      <c r="G646" t="s">
        <v>1295</v>
      </c>
      <c r="H646">
        <v>4364349</v>
      </c>
      <c r="I646" t="s">
        <v>5976</v>
      </c>
      <c r="J646" t="s">
        <v>5977</v>
      </c>
      <c r="K646" t="s">
        <v>549</v>
      </c>
      <c r="L646" t="s">
        <v>5976</v>
      </c>
      <c r="M646" t="s">
        <v>5978</v>
      </c>
      <c r="N646" t="s">
        <v>2095</v>
      </c>
      <c r="O646" s="87">
        <f t="shared" si="42"/>
        <v>80.64</v>
      </c>
      <c r="P646" t="s">
        <v>555</v>
      </c>
      <c r="Q646" s="86">
        <v>806400</v>
      </c>
      <c r="R646" s="86">
        <v>17940000</v>
      </c>
      <c r="S646">
        <f t="shared" si="43"/>
        <v>17.940000000000001</v>
      </c>
      <c r="T646" s="86">
        <v>15111</v>
      </c>
      <c r="U646" t="s">
        <v>1708</v>
      </c>
      <c r="Y646" t="s">
        <v>8030</v>
      </c>
    </row>
    <row r="647" spans="1:27" ht="15" customHeight="1" x14ac:dyDescent="0.25">
      <c r="A647" t="s">
        <v>1615</v>
      </c>
      <c r="B647">
        <v>28022327</v>
      </c>
      <c r="C647" t="s">
        <v>540</v>
      </c>
      <c r="D647" t="s">
        <v>541</v>
      </c>
      <c r="E647" s="30" t="s">
        <v>1616</v>
      </c>
      <c r="F647" t="s">
        <v>549</v>
      </c>
      <c r="G647" t="s">
        <v>1295</v>
      </c>
      <c r="H647">
        <v>4364349</v>
      </c>
      <c r="I647" t="s">
        <v>5979</v>
      </c>
      <c r="J647" t="s">
        <v>5980</v>
      </c>
      <c r="K647" t="s">
        <v>549</v>
      </c>
      <c r="L647" t="s">
        <v>5979</v>
      </c>
      <c r="M647" t="s">
        <v>5981</v>
      </c>
      <c r="N647" t="s">
        <v>5982</v>
      </c>
      <c r="O647" s="87">
        <f t="shared" si="42"/>
        <v>225.82</v>
      </c>
      <c r="P647" t="s">
        <v>555</v>
      </c>
      <c r="Q647" s="86">
        <v>2258200</v>
      </c>
      <c r="R647" s="86">
        <v>50240000</v>
      </c>
      <c r="S647">
        <f t="shared" si="43"/>
        <v>50.24</v>
      </c>
      <c r="T647" s="86">
        <v>17389</v>
      </c>
      <c r="U647" t="s">
        <v>1718</v>
      </c>
      <c r="AA647" t="s">
        <v>8046</v>
      </c>
    </row>
    <row r="648" spans="1:27" ht="15" customHeight="1" x14ac:dyDescent="0.25">
      <c r="A648" t="s">
        <v>1615</v>
      </c>
      <c r="B648">
        <v>28022327</v>
      </c>
      <c r="C648" t="s">
        <v>540</v>
      </c>
      <c r="D648" t="s">
        <v>541</v>
      </c>
      <c r="E648" s="30" t="s">
        <v>1616</v>
      </c>
      <c r="F648" t="s">
        <v>549</v>
      </c>
      <c r="G648" t="s">
        <v>1295</v>
      </c>
      <c r="H648">
        <v>4364349</v>
      </c>
      <c r="I648" t="s">
        <v>5983</v>
      </c>
      <c r="J648" t="s">
        <v>5984</v>
      </c>
      <c r="K648" t="s">
        <v>549</v>
      </c>
      <c r="L648" t="s">
        <v>5983</v>
      </c>
      <c r="M648" t="s">
        <v>5985</v>
      </c>
      <c r="N648" t="s">
        <v>5986</v>
      </c>
      <c r="O648" s="87">
        <f t="shared" si="42"/>
        <v>935.54</v>
      </c>
      <c r="P648" t="s">
        <v>555</v>
      </c>
      <c r="Q648" s="86">
        <v>9355400</v>
      </c>
      <c r="R648" s="86">
        <v>208130000</v>
      </c>
      <c r="S648">
        <f t="shared" si="43"/>
        <v>208.13</v>
      </c>
      <c r="T648" s="86">
        <v>17535</v>
      </c>
      <c r="U648" t="s">
        <v>5987</v>
      </c>
      <c r="AA648" t="s">
        <v>8047</v>
      </c>
    </row>
    <row r="649" spans="1:27" ht="15" customHeight="1" x14ac:dyDescent="0.25">
      <c r="A649" t="s">
        <v>1615</v>
      </c>
      <c r="B649">
        <v>28022327</v>
      </c>
      <c r="C649" t="s">
        <v>540</v>
      </c>
      <c r="D649" t="s">
        <v>541</v>
      </c>
      <c r="E649" s="30" t="s">
        <v>1616</v>
      </c>
      <c r="F649" t="s">
        <v>549</v>
      </c>
      <c r="G649" t="s">
        <v>1295</v>
      </c>
      <c r="H649">
        <v>4364349</v>
      </c>
      <c r="I649" t="s">
        <v>5988</v>
      </c>
      <c r="J649" t="s">
        <v>5989</v>
      </c>
      <c r="K649" t="s">
        <v>549</v>
      </c>
      <c r="L649" t="s">
        <v>5988</v>
      </c>
      <c r="M649" t="s">
        <v>5990</v>
      </c>
      <c r="N649" t="s">
        <v>5991</v>
      </c>
      <c r="O649" s="87">
        <f t="shared" si="42"/>
        <v>683.91</v>
      </c>
      <c r="P649" t="s">
        <v>555</v>
      </c>
      <c r="Q649" s="86">
        <v>6839100</v>
      </c>
      <c r="R649" s="86">
        <v>152150000</v>
      </c>
      <c r="S649">
        <f t="shared" si="43"/>
        <v>152.15</v>
      </c>
      <c r="T649" s="86">
        <v>17383</v>
      </c>
      <c r="U649" t="s">
        <v>1755</v>
      </c>
      <c r="AA649" t="s">
        <v>8048</v>
      </c>
    </row>
    <row r="650" spans="1:27" ht="15" customHeight="1" x14ac:dyDescent="0.25">
      <c r="A650" t="s">
        <v>1615</v>
      </c>
      <c r="B650">
        <v>28022327</v>
      </c>
      <c r="C650" t="s">
        <v>540</v>
      </c>
      <c r="D650" t="s">
        <v>541</v>
      </c>
      <c r="E650" s="30" t="s">
        <v>1616</v>
      </c>
      <c r="F650" t="s">
        <v>549</v>
      </c>
      <c r="G650" t="s">
        <v>1295</v>
      </c>
      <c r="H650">
        <v>4364349</v>
      </c>
      <c r="I650" t="s">
        <v>5992</v>
      </c>
      <c r="J650" t="s">
        <v>5993</v>
      </c>
      <c r="K650" t="s">
        <v>549</v>
      </c>
      <c r="L650" t="s">
        <v>5992</v>
      </c>
      <c r="M650" t="s">
        <v>5994</v>
      </c>
      <c r="N650" t="s">
        <v>5995</v>
      </c>
      <c r="O650" s="87">
        <f t="shared" si="42"/>
        <v>4483.88</v>
      </c>
      <c r="P650" t="s">
        <v>555</v>
      </c>
      <c r="Q650" s="86">
        <v>44838800</v>
      </c>
      <c r="R650" s="86">
        <v>997550000</v>
      </c>
      <c r="S650">
        <f t="shared" si="43"/>
        <v>997.55</v>
      </c>
      <c r="T650" s="86">
        <v>15178</v>
      </c>
      <c r="U650" t="s">
        <v>5996</v>
      </c>
      <c r="Z650" t="s">
        <v>8049</v>
      </c>
    </row>
    <row r="651" spans="1:27" ht="15" customHeight="1" x14ac:dyDescent="0.25">
      <c r="A651" t="s">
        <v>1615</v>
      </c>
      <c r="B651">
        <v>28022327</v>
      </c>
      <c r="C651" t="s">
        <v>540</v>
      </c>
      <c r="D651" t="s">
        <v>541</v>
      </c>
      <c r="E651" s="30" t="s">
        <v>1616</v>
      </c>
      <c r="F651" t="s">
        <v>549</v>
      </c>
      <c r="G651" t="s">
        <v>1295</v>
      </c>
      <c r="H651">
        <v>4364349</v>
      </c>
      <c r="I651" t="s">
        <v>5997</v>
      </c>
      <c r="J651" t="s">
        <v>5998</v>
      </c>
      <c r="K651" t="s">
        <v>549</v>
      </c>
      <c r="L651" t="s">
        <v>5997</v>
      </c>
      <c r="M651" t="s">
        <v>5999</v>
      </c>
      <c r="N651" t="s">
        <v>6000</v>
      </c>
      <c r="O651" s="87">
        <f t="shared" si="42"/>
        <v>157.74</v>
      </c>
      <c r="P651" t="s">
        <v>555</v>
      </c>
      <c r="Q651" s="86">
        <v>1577400</v>
      </c>
      <c r="R651" s="86">
        <v>35200000</v>
      </c>
      <c r="S651">
        <f t="shared" si="43"/>
        <v>35.200000000000003</v>
      </c>
      <c r="T651" s="86">
        <v>13450</v>
      </c>
      <c r="U651" t="s">
        <v>1665</v>
      </c>
      <c r="Z651" t="s">
        <v>8050</v>
      </c>
    </row>
    <row r="652" spans="1:27" ht="15" customHeight="1" x14ac:dyDescent="0.25">
      <c r="A652" t="s">
        <v>1615</v>
      </c>
      <c r="B652">
        <v>28022327</v>
      </c>
      <c r="C652" t="s">
        <v>540</v>
      </c>
      <c r="D652" t="s">
        <v>541</v>
      </c>
      <c r="E652" s="30" t="s">
        <v>1616</v>
      </c>
      <c r="F652" t="s">
        <v>549</v>
      </c>
      <c r="G652" t="s">
        <v>1295</v>
      </c>
      <c r="H652">
        <v>4364349</v>
      </c>
      <c r="I652" t="s">
        <v>6001</v>
      </c>
      <c r="J652" t="s">
        <v>6002</v>
      </c>
      <c r="K652" t="s">
        <v>549</v>
      </c>
      <c r="L652" t="s">
        <v>6001</v>
      </c>
      <c r="M652" t="s">
        <v>6003</v>
      </c>
      <c r="N652" t="s">
        <v>6004</v>
      </c>
      <c r="O652" s="87">
        <f t="shared" si="42"/>
        <v>104.84</v>
      </c>
      <c r="P652" t="s">
        <v>555</v>
      </c>
      <c r="Q652" s="86">
        <v>1048400</v>
      </c>
      <c r="R652" s="86">
        <v>23390000</v>
      </c>
      <c r="S652">
        <f t="shared" si="43"/>
        <v>23.39</v>
      </c>
      <c r="T652" s="86">
        <v>16146</v>
      </c>
      <c r="U652" t="s">
        <v>1986</v>
      </c>
      <c r="Z652" t="s">
        <v>8051</v>
      </c>
    </row>
    <row r="653" spans="1:27" ht="15" customHeight="1" x14ac:dyDescent="0.25">
      <c r="A653" t="s">
        <v>1615</v>
      </c>
      <c r="B653">
        <v>28022327</v>
      </c>
      <c r="C653" t="s">
        <v>540</v>
      </c>
      <c r="D653" t="s">
        <v>541</v>
      </c>
      <c r="E653" s="30" t="s">
        <v>1616</v>
      </c>
      <c r="F653" t="s">
        <v>549</v>
      </c>
      <c r="G653" t="s">
        <v>1295</v>
      </c>
      <c r="H653">
        <v>4364349</v>
      </c>
      <c r="I653" t="s">
        <v>6005</v>
      </c>
      <c r="J653" t="s">
        <v>6006</v>
      </c>
      <c r="K653" t="s">
        <v>549</v>
      </c>
      <c r="L653" t="s">
        <v>6005</v>
      </c>
      <c r="M653" t="s">
        <v>6007</v>
      </c>
      <c r="N653" t="s">
        <v>6008</v>
      </c>
      <c r="O653" s="87">
        <f t="shared" si="42"/>
        <v>6548.39</v>
      </c>
      <c r="P653" t="s">
        <v>555</v>
      </c>
      <c r="Q653" s="86">
        <v>65483900</v>
      </c>
      <c r="R653" s="86">
        <v>1461170000</v>
      </c>
      <c r="S653" s="161">
        <f t="shared" si="43"/>
        <v>1461.17</v>
      </c>
      <c r="T653" s="86">
        <v>15173</v>
      </c>
      <c r="U653" t="s">
        <v>3014</v>
      </c>
      <c r="V653" t="s">
        <v>8052</v>
      </c>
    </row>
    <row r="654" spans="1:27" ht="15" customHeight="1" x14ac:dyDescent="0.25">
      <c r="A654" t="s">
        <v>1615</v>
      </c>
      <c r="B654">
        <v>28022327</v>
      </c>
      <c r="C654" t="s">
        <v>540</v>
      </c>
      <c r="D654" t="s">
        <v>541</v>
      </c>
      <c r="E654" s="30" t="s">
        <v>1616</v>
      </c>
      <c r="F654" t="s">
        <v>549</v>
      </c>
      <c r="G654" t="s">
        <v>1295</v>
      </c>
      <c r="H654">
        <v>4364349</v>
      </c>
      <c r="I654" t="s">
        <v>6009</v>
      </c>
      <c r="J654" t="s">
        <v>6010</v>
      </c>
      <c r="K654" t="s">
        <v>549</v>
      </c>
      <c r="L654" t="s">
        <v>6009</v>
      </c>
      <c r="M654" t="s">
        <v>6011</v>
      </c>
      <c r="N654" t="s">
        <v>3719</v>
      </c>
      <c r="O654" s="87">
        <f t="shared" si="42"/>
        <v>129.03</v>
      </c>
      <c r="P654" t="s">
        <v>555</v>
      </c>
      <c r="Q654" s="86">
        <v>1290300</v>
      </c>
      <c r="R654" s="86">
        <v>28790000</v>
      </c>
      <c r="S654">
        <f t="shared" si="43"/>
        <v>28.79</v>
      </c>
      <c r="T654" s="86">
        <v>15101</v>
      </c>
      <c r="U654" t="s">
        <v>3720</v>
      </c>
      <c r="Z654" t="s">
        <v>8053</v>
      </c>
    </row>
    <row r="655" spans="1:27" ht="15" customHeight="1" x14ac:dyDescent="0.25">
      <c r="A655" t="s">
        <v>1615</v>
      </c>
      <c r="B655">
        <v>28022327</v>
      </c>
      <c r="C655" t="s">
        <v>540</v>
      </c>
      <c r="D655" t="s">
        <v>541</v>
      </c>
      <c r="E655" s="30" t="s">
        <v>1616</v>
      </c>
      <c r="F655" t="s">
        <v>549</v>
      </c>
      <c r="G655" t="s">
        <v>1295</v>
      </c>
      <c r="H655">
        <v>4364349</v>
      </c>
      <c r="I655" t="s">
        <v>6012</v>
      </c>
      <c r="J655" t="s">
        <v>6013</v>
      </c>
      <c r="K655" t="s">
        <v>549</v>
      </c>
      <c r="L655" t="s">
        <v>6012</v>
      </c>
      <c r="M655" t="s">
        <v>6014</v>
      </c>
      <c r="N655" t="s">
        <v>3057</v>
      </c>
      <c r="O655" s="87">
        <f t="shared" si="42"/>
        <v>2103.2399999999998</v>
      </c>
      <c r="P655" t="s">
        <v>555</v>
      </c>
      <c r="Q655" s="86">
        <v>21032400</v>
      </c>
      <c r="R655" s="86">
        <v>467030000</v>
      </c>
      <c r="S655">
        <f t="shared" si="43"/>
        <v>467.03</v>
      </c>
      <c r="T655" s="86">
        <v>13473</v>
      </c>
      <c r="U655" t="s">
        <v>1850</v>
      </c>
      <c r="Z655" t="s">
        <v>8054</v>
      </c>
    </row>
    <row r="656" spans="1:27" ht="15" customHeight="1" x14ac:dyDescent="0.25">
      <c r="A656" t="s">
        <v>1615</v>
      </c>
      <c r="B656">
        <v>28022327</v>
      </c>
      <c r="C656" t="s">
        <v>540</v>
      </c>
      <c r="D656" t="s">
        <v>541</v>
      </c>
      <c r="E656" s="30" t="s">
        <v>1616</v>
      </c>
      <c r="F656" t="s">
        <v>549</v>
      </c>
      <c r="G656" t="s">
        <v>1295</v>
      </c>
      <c r="H656">
        <v>4364349</v>
      </c>
      <c r="I656" t="s">
        <v>6015</v>
      </c>
      <c r="J656" t="s">
        <v>6016</v>
      </c>
      <c r="K656" t="s">
        <v>549</v>
      </c>
      <c r="L656" t="s">
        <v>6015</v>
      </c>
      <c r="M656" t="s">
        <v>6017</v>
      </c>
      <c r="N656" t="s">
        <v>1693</v>
      </c>
      <c r="O656" s="87">
        <f t="shared" si="42"/>
        <v>473.7</v>
      </c>
      <c r="P656" t="s">
        <v>555</v>
      </c>
      <c r="Q656" s="86">
        <v>4737000</v>
      </c>
      <c r="R656" s="86">
        <v>105190000</v>
      </c>
      <c r="S656">
        <f t="shared" si="43"/>
        <v>105.19</v>
      </c>
      <c r="T656" s="86">
        <v>13582</v>
      </c>
      <c r="U656" t="s">
        <v>1675</v>
      </c>
      <c r="Z656" t="s">
        <v>8032</v>
      </c>
    </row>
    <row r="657" spans="1:27" ht="15" customHeight="1" x14ac:dyDescent="0.25">
      <c r="A657" t="s">
        <v>1615</v>
      </c>
      <c r="B657">
        <v>28022327</v>
      </c>
      <c r="C657" t="s">
        <v>540</v>
      </c>
      <c r="D657" t="s">
        <v>541</v>
      </c>
      <c r="E657" s="30" t="s">
        <v>1616</v>
      </c>
      <c r="F657" t="s">
        <v>549</v>
      </c>
      <c r="G657" t="s">
        <v>1295</v>
      </c>
      <c r="H657">
        <v>4364349</v>
      </c>
      <c r="I657" t="s">
        <v>6018</v>
      </c>
      <c r="J657" t="s">
        <v>6019</v>
      </c>
      <c r="K657" t="s">
        <v>549</v>
      </c>
      <c r="L657" t="s">
        <v>6018</v>
      </c>
      <c r="M657" t="s">
        <v>6020</v>
      </c>
      <c r="N657" t="s">
        <v>6021</v>
      </c>
      <c r="O657" s="87">
        <f t="shared" si="42"/>
        <v>141.94</v>
      </c>
      <c r="P657" t="s">
        <v>555</v>
      </c>
      <c r="Q657" s="86">
        <v>1419400</v>
      </c>
      <c r="R657" s="86">
        <v>31520000</v>
      </c>
      <c r="S657">
        <f t="shared" si="43"/>
        <v>31.52</v>
      </c>
      <c r="T657" s="86">
        <v>17383</v>
      </c>
      <c r="U657" t="s">
        <v>1755</v>
      </c>
      <c r="AA657" t="s">
        <v>8048</v>
      </c>
    </row>
    <row r="658" spans="1:27" ht="15" customHeight="1" x14ac:dyDescent="0.25">
      <c r="A658" t="s">
        <v>1615</v>
      </c>
      <c r="B658">
        <v>28022327</v>
      </c>
      <c r="C658" t="s">
        <v>540</v>
      </c>
      <c r="D658" t="s">
        <v>541</v>
      </c>
      <c r="E658" s="30" t="s">
        <v>1616</v>
      </c>
      <c r="F658" t="s">
        <v>549</v>
      </c>
      <c r="G658" t="s">
        <v>1295</v>
      </c>
      <c r="H658">
        <v>4364349</v>
      </c>
      <c r="I658" t="s">
        <v>6022</v>
      </c>
      <c r="J658" t="s">
        <v>6023</v>
      </c>
      <c r="K658" t="s">
        <v>549</v>
      </c>
      <c r="L658" t="s">
        <v>6022</v>
      </c>
      <c r="M658" t="s">
        <v>6024</v>
      </c>
      <c r="N658" t="s">
        <v>6025</v>
      </c>
      <c r="O658" s="87">
        <f t="shared" si="42"/>
        <v>12.9</v>
      </c>
      <c r="P658" t="s">
        <v>555</v>
      </c>
      <c r="Q658" s="86">
        <v>129000</v>
      </c>
      <c r="R658" s="86">
        <v>2870000</v>
      </c>
      <c r="S658">
        <f t="shared" si="43"/>
        <v>2.87</v>
      </c>
      <c r="T658" s="86">
        <v>17384</v>
      </c>
      <c r="U658" t="s">
        <v>1713</v>
      </c>
      <c r="AA658" t="s">
        <v>8055</v>
      </c>
    </row>
    <row r="659" spans="1:27" ht="15" customHeight="1" x14ac:dyDescent="0.25">
      <c r="A659" t="s">
        <v>1615</v>
      </c>
      <c r="B659">
        <v>28022327</v>
      </c>
      <c r="C659" t="s">
        <v>540</v>
      </c>
      <c r="D659" t="s">
        <v>541</v>
      </c>
      <c r="E659" s="30" t="s">
        <v>1616</v>
      </c>
      <c r="F659" t="s">
        <v>549</v>
      </c>
      <c r="G659" t="s">
        <v>1295</v>
      </c>
      <c r="H659">
        <v>4364349</v>
      </c>
      <c r="I659" t="s">
        <v>6026</v>
      </c>
      <c r="J659" t="s">
        <v>6027</v>
      </c>
      <c r="K659" t="s">
        <v>549</v>
      </c>
      <c r="L659" t="s">
        <v>6026</v>
      </c>
      <c r="M659" t="s">
        <v>6028</v>
      </c>
      <c r="N659" t="s">
        <v>5991</v>
      </c>
      <c r="O659" s="87">
        <f t="shared" si="42"/>
        <v>109.68</v>
      </c>
      <c r="P659" t="s">
        <v>555</v>
      </c>
      <c r="Q659" s="86">
        <v>1096800</v>
      </c>
      <c r="R659" s="86">
        <v>24360000</v>
      </c>
      <c r="S659">
        <f t="shared" si="43"/>
        <v>24.36</v>
      </c>
      <c r="T659" s="86">
        <v>17383</v>
      </c>
      <c r="U659" t="s">
        <v>1755</v>
      </c>
      <c r="AA659" t="s">
        <v>8048</v>
      </c>
    </row>
    <row r="660" spans="1:27" ht="15" customHeight="1" x14ac:dyDescent="0.25">
      <c r="A660" t="s">
        <v>1615</v>
      </c>
      <c r="B660">
        <v>28022327</v>
      </c>
      <c r="C660" t="s">
        <v>540</v>
      </c>
      <c r="D660" t="s">
        <v>541</v>
      </c>
      <c r="E660" s="30" t="s">
        <v>1616</v>
      </c>
      <c r="F660" t="s">
        <v>549</v>
      </c>
      <c r="G660" t="s">
        <v>1295</v>
      </c>
      <c r="H660">
        <v>4364349</v>
      </c>
      <c r="I660" t="s">
        <v>6029</v>
      </c>
      <c r="J660" t="s">
        <v>6030</v>
      </c>
      <c r="K660" t="s">
        <v>549</v>
      </c>
      <c r="L660" t="s">
        <v>6029</v>
      </c>
      <c r="M660" t="s">
        <v>6031</v>
      </c>
      <c r="N660" t="s">
        <v>6032</v>
      </c>
      <c r="O660" s="87">
        <f t="shared" si="42"/>
        <v>352.78</v>
      </c>
      <c r="P660" t="s">
        <v>555</v>
      </c>
      <c r="Q660" s="86">
        <v>3527800</v>
      </c>
      <c r="R660" s="86">
        <v>78340000</v>
      </c>
      <c r="S660">
        <f t="shared" si="43"/>
        <v>78.34</v>
      </c>
      <c r="T660" s="86">
        <v>13582</v>
      </c>
      <c r="U660" t="s">
        <v>1675</v>
      </c>
      <c r="Z660" t="s">
        <v>8032</v>
      </c>
    </row>
    <row r="661" spans="1:27" ht="15" customHeight="1" x14ac:dyDescent="0.25">
      <c r="A661" t="s">
        <v>1615</v>
      </c>
      <c r="B661">
        <v>28022327</v>
      </c>
      <c r="C661" t="s">
        <v>540</v>
      </c>
      <c r="D661" t="s">
        <v>541</v>
      </c>
      <c r="E661" s="30" t="s">
        <v>1616</v>
      </c>
      <c r="F661" t="s">
        <v>549</v>
      </c>
      <c r="G661" t="s">
        <v>1295</v>
      </c>
      <c r="H661">
        <v>4364349</v>
      </c>
      <c r="I661" t="s">
        <v>6033</v>
      </c>
      <c r="J661" t="s">
        <v>6034</v>
      </c>
      <c r="K661" t="s">
        <v>549</v>
      </c>
      <c r="L661" t="s">
        <v>6033</v>
      </c>
      <c r="M661" t="s">
        <v>6035</v>
      </c>
      <c r="N661" t="s">
        <v>1638</v>
      </c>
      <c r="O661" s="87">
        <f t="shared" si="42"/>
        <v>22.58</v>
      </c>
      <c r="P661" t="s">
        <v>555</v>
      </c>
      <c r="Q661" s="86">
        <v>225800</v>
      </c>
      <c r="R661" s="86">
        <v>5010000</v>
      </c>
      <c r="S661">
        <f t="shared" si="43"/>
        <v>5.01</v>
      </c>
      <c r="T661" s="86">
        <v>12251</v>
      </c>
      <c r="U661" t="s">
        <v>1644</v>
      </c>
      <c r="Z661" t="s">
        <v>8056</v>
      </c>
    </row>
    <row r="662" spans="1:27" ht="15" customHeight="1" x14ac:dyDescent="0.25">
      <c r="A662" t="s">
        <v>1615</v>
      </c>
      <c r="B662">
        <v>28022327</v>
      </c>
      <c r="C662" t="s">
        <v>540</v>
      </c>
      <c r="D662" t="s">
        <v>541</v>
      </c>
      <c r="E662" s="30" t="s">
        <v>1616</v>
      </c>
      <c r="F662" t="s">
        <v>549</v>
      </c>
      <c r="G662" t="s">
        <v>1295</v>
      </c>
      <c r="H662">
        <v>4364349</v>
      </c>
      <c r="I662" t="s">
        <v>6036</v>
      </c>
      <c r="J662" t="s">
        <v>6037</v>
      </c>
      <c r="K662" t="s">
        <v>549</v>
      </c>
      <c r="L662" t="s">
        <v>6036</v>
      </c>
      <c r="M662" t="s">
        <v>6038</v>
      </c>
      <c r="N662" t="s">
        <v>1931</v>
      </c>
      <c r="O662" s="87">
        <f t="shared" si="42"/>
        <v>776.61</v>
      </c>
      <c r="P662" t="s">
        <v>555</v>
      </c>
      <c r="Q662" s="86">
        <v>7766100</v>
      </c>
      <c r="R662" s="86">
        <v>172450000</v>
      </c>
      <c r="S662">
        <f t="shared" si="43"/>
        <v>172.45</v>
      </c>
      <c r="T662" s="86">
        <v>12168</v>
      </c>
      <c r="U662" t="s">
        <v>1932</v>
      </c>
      <c r="Z662" t="s">
        <v>8057</v>
      </c>
    </row>
    <row r="663" spans="1:27" ht="15" customHeight="1" x14ac:dyDescent="0.25">
      <c r="A663" t="s">
        <v>1615</v>
      </c>
      <c r="B663">
        <v>28022327</v>
      </c>
      <c r="C663" t="s">
        <v>540</v>
      </c>
      <c r="D663" t="s">
        <v>541</v>
      </c>
      <c r="E663" s="30" t="s">
        <v>1616</v>
      </c>
      <c r="F663" t="s">
        <v>549</v>
      </c>
      <c r="G663" t="s">
        <v>1295</v>
      </c>
      <c r="H663">
        <v>4364349</v>
      </c>
      <c r="I663" t="s">
        <v>6039</v>
      </c>
      <c r="J663" t="s">
        <v>6040</v>
      </c>
      <c r="K663" t="s">
        <v>549</v>
      </c>
      <c r="L663" t="s">
        <v>6039</v>
      </c>
      <c r="M663" t="s">
        <v>6041</v>
      </c>
      <c r="N663" t="s">
        <v>6042</v>
      </c>
      <c r="O663" s="87">
        <f t="shared" si="42"/>
        <v>141.94</v>
      </c>
      <c r="P663" t="s">
        <v>555</v>
      </c>
      <c r="Q663" s="86">
        <v>1419400</v>
      </c>
      <c r="R663" s="86">
        <v>31520000</v>
      </c>
      <c r="S663">
        <f t="shared" si="43"/>
        <v>31.52</v>
      </c>
      <c r="T663" s="86">
        <v>17389</v>
      </c>
      <c r="U663" t="s">
        <v>1718</v>
      </c>
      <c r="AA663" t="s">
        <v>8046</v>
      </c>
    </row>
    <row r="664" spans="1:27" ht="15" customHeight="1" x14ac:dyDescent="0.25">
      <c r="A664" t="s">
        <v>1615</v>
      </c>
      <c r="B664">
        <v>28022327</v>
      </c>
      <c r="C664" t="s">
        <v>540</v>
      </c>
      <c r="D664" t="s">
        <v>541</v>
      </c>
      <c r="E664" s="30" t="s">
        <v>1616</v>
      </c>
      <c r="F664" t="s">
        <v>549</v>
      </c>
      <c r="G664" t="s">
        <v>1295</v>
      </c>
      <c r="H664">
        <v>4364349</v>
      </c>
      <c r="I664" t="s">
        <v>6043</v>
      </c>
      <c r="J664" t="s">
        <v>6044</v>
      </c>
      <c r="K664" t="s">
        <v>549</v>
      </c>
      <c r="L664" t="s">
        <v>6043</v>
      </c>
      <c r="M664" t="s">
        <v>6045</v>
      </c>
      <c r="N664" t="s">
        <v>6046</v>
      </c>
      <c r="O664" s="87">
        <f t="shared" si="42"/>
        <v>103.23</v>
      </c>
      <c r="P664" t="s">
        <v>555</v>
      </c>
      <c r="Q664" s="86">
        <v>1032300</v>
      </c>
      <c r="R664" s="86">
        <v>22920000</v>
      </c>
      <c r="S664">
        <f t="shared" si="43"/>
        <v>22.92</v>
      </c>
      <c r="T664" s="86">
        <v>17376</v>
      </c>
      <c r="U664" t="s">
        <v>6047</v>
      </c>
      <c r="AA664" t="s">
        <v>8058</v>
      </c>
    </row>
    <row r="665" spans="1:27" ht="15" customHeight="1" x14ac:dyDescent="0.25">
      <c r="A665" t="s">
        <v>1615</v>
      </c>
      <c r="B665">
        <v>28022327</v>
      </c>
      <c r="C665" t="s">
        <v>540</v>
      </c>
      <c r="D665" t="s">
        <v>541</v>
      </c>
      <c r="E665" s="30" t="s">
        <v>1616</v>
      </c>
      <c r="F665" t="s">
        <v>549</v>
      </c>
      <c r="G665" t="s">
        <v>1295</v>
      </c>
      <c r="H665">
        <v>4364349</v>
      </c>
      <c r="I665" t="s">
        <v>6048</v>
      </c>
      <c r="J665" t="s">
        <v>6049</v>
      </c>
      <c r="K665" t="s">
        <v>549</v>
      </c>
      <c r="L665" t="s">
        <v>6048</v>
      </c>
      <c r="M665" t="s">
        <v>6050</v>
      </c>
      <c r="N665" t="s">
        <v>6051</v>
      </c>
      <c r="O665" s="87">
        <f t="shared" si="42"/>
        <v>302.42</v>
      </c>
      <c r="P665" t="s">
        <v>555</v>
      </c>
      <c r="Q665" s="86">
        <v>3024200</v>
      </c>
      <c r="R665" s="86">
        <v>67150000</v>
      </c>
      <c r="S665">
        <f t="shared" si="43"/>
        <v>67.150000000000006</v>
      </c>
      <c r="T665" s="86">
        <v>13582</v>
      </c>
      <c r="U665" t="s">
        <v>1675</v>
      </c>
      <c r="Z665" t="s">
        <v>8032</v>
      </c>
    </row>
    <row r="666" spans="1:27" ht="15" customHeight="1" x14ac:dyDescent="0.25">
      <c r="A666" t="s">
        <v>1615</v>
      </c>
      <c r="B666">
        <v>28022327</v>
      </c>
      <c r="C666" t="s">
        <v>540</v>
      </c>
      <c r="D666" t="s">
        <v>541</v>
      </c>
      <c r="E666" s="30" t="s">
        <v>1616</v>
      </c>
      <c r="F666" t="s">
        <v>549</v>
      </c>
      <c r="G666" t="s">
        <v>1295</v>
      </c>
      <c r="H666">
        <v>4364349</v>
      </c>
      <c r="I666" t="s">
        <v>6052</v>
      </c>
      <c r="J666" t="s">
        <v>6053</v>
      </c>
      <c r="K666" t="s">
        <v>549</v>
      </c>
      <c r="L666" t="s">
        <v>6052</v>
      </c>
      <c r="M666" t="s">
        <v>6054</v>
      </c>
      <c r="N666" t="s">
        <v>6051</v>
      </c>
      <c r="O666" s="87">
        <f t="shared" si="42"/>
        <v>344.97</v>
      </c>
      <c r="P666" t="s">
        <v>555</v>
      </c>
      <c r="Q666" s="86">
        <v>3449700</v>
      </c>
      <c r="R666" s="86">
        <v>76600000</v>
      </c>
      <c r="S666">
        <f t="shared" si="43"/>
        <v>76.599999999999994</v>
      </c>
      <c r="T666" s="86">
        <v>13582</v>
      </c>
      <c r="U666" t="s">
        <v>1675</v>
      </c>
      <c r="Z666" t="s">
        <v>8032</v>
      </c>
    </row>
    <row r="667" spans="1:27" ht="15" customHeight="1" x14ac:dyDescent="0.25">
      <c r="A667" t="s">
        <v>1615</v>
      </c>
      <c r="B667">
        <v>28022327</v>
      </c>
      <c r="C667" t="s">
        <v>540</v>
      </c>
      <c r="D667" t="s">
        <v>541</v>
      </c>
      <c r="E667" s="30" t="s">
        <v>1616</v>
      </c>
      <c r="F667" t="s">
        <v>549</v>
      </c>
      <c r="G667" t="s">
        <v>1295</v>
      </c>
      <c r="H667">
        <v>4364349</v>
      </c>
      <c r="I667" t="s">
        <v>6055</v>
      </c>
      <c r="J667" t="s">
        <v>6056</v>
      </c>
      <c r="K667" t="s">
        <v>549</v>
      </c>
      <c r="L667" t="s">
        <v>6055</v>
      </c>
      <c r="M667" t="s">
        <v>6057</v>
      </c>
      <c r="N667" t="s">
        <v>1857</v>
      </c>
      <c r="O667" s="87">
        <f t="shared" si="42"/>
        <v>901.62</v>
      </c>
      <c r="P667" t="s">
        <v>555</v>
      </c>
      <c r="Q667" s="86">
        <v>9016200</v>
      </c>
      <c r="R667" s="86">
        <v>200210000</v>
      </c>
      <c r="S667">
        <f t="shared" si="43"/>
        <v>200.21</v>
      </c>
      <c r="T667" s="86">
        <v>12242</v>
      </c>
      <c r="U667" t="s">
        <v>1858</v>
      </c>
      <c r="Z667" t="s">
        <v>8059</v>
      </c>
    </row>
    <row r="668" spans="1:27" ht="15" customHeight="1" x14ac:dyDescent="0.25">
      <c r="A668" t="s">
        <v>1615</v>
      </c>
      <c r="B668">
        <v>28022327</v>
      </c>
      <c r="C668" t="s">
        <v>540</v>
      </c>
      <c r="D668" t="s">
        <v>541</v>
      </c>
      <c r="E668" s="30" t="s">
        <v>1616</v>
      </c>
      <c r="F668" t="s">
        <v>549</v>
      </c>
      <c r="G668" t="s">
        <v>1295</v>
      </c>
      <c r="H668">
        <v>4364349</v>
      </c>
      <c r="I668" t="s">
        <v>6058</v>
      </c>
      <c r="J668" t="s">
        <v>6059</v>
      </c>
      <c r="K668" t="s">
        <v>549</v>
      </c>
      <c r="L668" t="s">
        <v>6058</v>
      </c>
      <c r="M668" t="s">
        <v>6060</v>
      </c>
      <c r="N668" t="s">
        <v>6061</v>
      </c>
      <c r="O668" s="87">
        <f t="shared" si="42"/>
        <v>45.16</v>
      </c>
      <c r="P668" t="s">
        <v>555</v>
      </c>
      <c r="Q668" s="86">
        <v>451600</v>
      </c>
      <c r="R668" s="86">
        <v>10030000</v>
      </c>
      <c r="S668">
        <f t="shared" si="43"/>
        <v>10.029999999999999</v>
      </c>
      <c r="T668" s="86">
        <v>17389</v>
      </c>
      <c r="U668" t="s">
        <v>1718</v>
      </c>
      <c r="AA668" t="s">
        <v>8046</v>
      </c>
    </row>
    <row r="669" spans="1:27" ht="15" customHeight="1" x14ac:dyDescent="0.25">
      <c r="A669" t="s">
        <v>1615</v>
      </c>
      <c r="B669">
        <v>28022327</v>
      </c>
      <c r="C669" t="s">
        <v>540</v>
      </c>
      <c r="D669" t="s">
        <v>541</v>
      </c>
      <c r="E669" s="30" t="s">
        <v>1616</v>
      </c>
      <c r="F669" t="s">
        <v>549</v>
      </c>
      <c r="G669" t="s">
        <v>1295</v>
      </c>
      <c r="H669">
        <v>4364349</v>
      </c>
      <c r="I669" t="s">
        <v>6062</v>
      </c>
      <c r="J669" t="s">
        <v>6063</v>
      </c>
      <c r="K669" t="s">
        <v>549</v>
      </c>
      <c r="L669" t="s">
        <v>6062</v>
      </c>
      <c r="M669" t="s">
        <v>6064</v>
      </c>
      <c r="N669" t="s">
        <v>6046</v>
      </c>
      <c r="O669" s="87">
        <f t="shared" si="42"/>
        <v>96.78</v>
      </c>
      <c r="P669" t="s">
        <v>555</v>
      </c>
      <c r="Q669" s="86">
        <v>967800</v>
      </c>
      <c r="R669" s="86">
        <v>21490000</v>
      </c>
      <c r="S669">
        <f t="shared" si="43"/>
        <v>21.49</v>
      </c>
      <c r="T669" s="86">
        <v>17376</v>
      </c>
      <c r="U669" t="s">
        <v>6047</v>
      </c>
      <c r="AA669" t="s">
        <v>8058</v>
      </c>
    </row>
    <row r="670" spans="1:27" ht="15" customHeight="1" x14ac:dyDescent="0.25">
      <c r="A670" t="s">
        <v>1615</v>
      </c>
      <c r="B670">
        <v>28022327</v>
      </c>
      <c r="C670" t="s">
        <v>540</v>
      </c>
      <c r="D670" t="s">
        <v>541</v>
      </c>
      <c r="E670" s="30" t="s">
        <v>1616</v>
      </c>
      <c r="F670" t="s">
        <v>549</v>
      </c>
      <c r="G670" t="s">
        <v>1295</v>
      </c>
      <c r="H670">
        <v>4364349</v>
      </c>
      <c r="I670" t="s">
        <v>6065</v>
      </c>
      <c r="J670" t="s">
        <v>6066</v>
      </c>
      <c r="K670" t="s">
        <v>549</v>
      </c>
      <c r="L670" t="s">
        <v>6065</v>
      </c>
      <c r="M670" t="s">
        <v>6067</v>
      </c>
      <c r="N670" t="s">
        <v>6068</v>
      </c>
      <c r="O670" s="87">
        <f t="shared" si="42"/>
        <v>141.94</v>
      </c>
      <c r="P670" t="s">
        <v>555</v>
      </c>
      <c r="Q670" s="86">
        <v>1419400</v>
      </c>
      <c r="R670" s="86">
        <v>31520000</v>
      </c>
      <c r="S670">
        <f t="shared" si="43"/>
        <v>31.52</v>
      </c>
      <c r="T670" s="86">
        <v>17384</v>
      </c>
      <c r="U670" t="s">
        <v>1713</v>
      </c>
      <c r="AA670" t="s">
        <v>8055</v>
      </c>
    </row>
    <row r="671" spans="1:27" ht="15" customHeight="1" x14ac:dyDescent="0.25">
      <c r="A671" t="s">
        <v>1615</v>
      </c>
      <c r="B671">
        <v>28022327</v>
      </c>
      <c r="C671" t="s">
        <v>540</v>
      </c>
      <c r="D671" t="s">
        <v>541</v>
      </c>
      <c r="E671" s="30" t="s">
        <v>1616</v>
      </c>
      <c r="F671" t="s">
        <v>549</v>
      </c>
      <c r="G671" t="s">
        <v>1295</v>
      </c>
      <c r="H671">
        <v>4364349</v>
      </c>
      <c r="I671" t="s">
        <v>6069</v>
      </c>
      <c r="J671" t="s">
        <v>6070</v>
      </c>
      <c r="K671" t="s">
        <v>549</v>
      </c>
      <c r="L671" t="s">
        <v>6069</v>
      </c>
      <c r="M671" t="s">
        <v>6071</v>
      </c>
      <c r="N671" t="s">
        <v>1727</v>
      </c>
      <c r="O671" s="87">
        <f t="shared" si="42"/>
        <v>105</v>
      </c>
      <c r="P671" t="s">
        <v>555</v>
      </c>
      <c r="Q671" s="86">
        <v>1050000</v>
      </c>
      <c r="R671" s="86">
        <v>23320000</v>
      </c>
      <c r="S671">
        <f t="shared" ref="S671:S702" si="44">R671/1000000</f>
        <v>23.32</v>
      </c>
      <c r="T671" s="86">
        <v>15430</v>
      </c>
      <c r="U671" t="s">
        <v>1728</v>
      </c>
      <c r="Z671" t="s">
        <v>8035</v>
      </c>
    </row>
    <row r="672" spans="1:27" ht="15" customHeight="1" x14ac:dyDescent="0.25">
      <c r="A672" t="s">
        <v>1615</v>
      </c>
      <c r="B672">
        <v>28022327</v>
      </c>
      <c r="C672" t="s">
        <v>540</v>
      </c>
      <c r="D672" t="s">
        <v>541</v>
      </c>
      <c r="E672" s="30" t="s">
        <v>1616</v>
      </c>
      <c r="F672" t="s">
        <v>549</v>
      </c>
      <c r="G672" t="s">
        <v>1295</v>
      </c>
      <c r="H672">
        <v>4364349</v>
      </c>
      <c r="I672" t="s">
        <v>6072</v>
      </c>
      <c r="J672" t="s">
        <v>6073</v>
      </c>
      <c r="K672" t="s">
        <v>549</v>
      </c>
      <c r="L672" t="s">
        <v>6072</v>
      </c>
      <c r="M672" t="s">
        <v>6074</v>
      </c>
      <c r="N672" t="s">
        <v>1620</v>
      </c>
      <c r="O672" s="87">
        <f t="shared" si="42"/>
        <v>104.84</v>
      </c>
      <c r="P672" t="s">
        <v>555</v>
      </c>
      <c r="Q672" s="86">
        <v>1048400</v>
      </c>
      <c r="R672" s="86">
        <v>23280000</v>
      </c>
      <c r="S672">
        <f t="shared" si="44"/>
        <v>23.28</v>
      </c>
      <c r="T672" s="86">
        <v>15537</v>
      </c>
      <c r="U672" t="s">
        <v>1621</v>
      </c>
      <c r="Z672" t="s">
        <v>8037</v>
      </c>
    </row>
    <row r="673" spans="1:27" ht="15" customHeight="1" x14ac:dyDescent="0.25">
      <c r="A673" t="s">
        <v>1615</v>
      </c>
      <c r="B673">
        <v>28022327</v>
      </c>
      <c r="C673" t="s">
        <v>540</v>
      </c>
      <c r="D673" t="s">
        <v>541</v>
      </c>
      <c r="E673" s="30" t="s">
        <v>1616</v>
      </c>
      <c r="F673" t="s">
        <v>549</v>
      </c>
      <c r="G673" t="s">
        <v>1295</v>
      </c>
      <c r="H673">
        <v>4364349</v>
      </c>
      <c r="I673" t="s">
        <v>6075</v>
      </c>
      <c r="J673" t="s">
        <v>6076</v>
      </c>
      <c r="K673" t="s">
        <v>549</v>
      </c>
      <c r="L673" t="s">
        <v>6075</v>
      </c>
      <c r="M673" t="s">
        <v>6077</v>
      </c>
      <c r="N673" t="s">
        <v>3179</v>
      </c>
      <c r="O673" s="87">
        <f t="shared" si="42"/>
        <v>72.58</v>
      </c>
      <c r="P673" t="s">
        <v>555</v>
      </c>
      <c r="Q673" s="86">
        <v>725800</v>
      </c>
      <c r="R673" s="86">
        <v>16120000</v>
      </c>
      <c r="S673">
        <f t="shared" si="44"/>
        <v>16.12</v>
      </c>
      <c r="T673" s="86">
        <v>15539</v>
      </c>
      <c r="U673" t="s">
        <v>1626</v>
      </c>
      <c r="Z673" t="s">
        <v>8060</v>
      </c>
    </row>
    <row r="674" spans="1:27" ht="15" customHeight="1" x14ac:dyDescent="0.25">
      <c r="A674" t="s">
        <v>1615</v>
      </c>
      <c r="B674">
        <v>28022327</v>
      </c>
      <c r="C674" t="s">
        <v>540</v>
      </c>
      <c r="D674" t="s">
        <v>541</v>
      </c>
      <c r="E674" s="30" t="s">
        <v>1616</v>
      </c>
      <c r="F674" t="s">
        <v>549</v>
      </c>
      <c r="G674" t="s">
        <v>1295</v>
      </c>
      <c r="H674">
        <v>4364349</v>
      </c>
      <c r="I674" t="s">
        <v>6078</v>
      </c>
      <c r="J674" t="s">
        <v>6079</v>
      </c>
      <c r="K674" t="s">
        <v>549</v>
      </c>
      <c r="L674" t="s">
        <v>6078</v>
      </c>
      <c r="M674" t="s">
        <v>6080</v>
      </c>
      <c r="N674" t="s">
        <v>1630</v>
      </c>
      <c r="O674" s="87">
        <f t="shared" si="42"/>
        <v>362.9</v>
      </c>
      <c r="P674" t="s">
        <v>555</v>
      </c>
      <c r="Q674" s="86">
        <v>3629000</v>
      </c>
      <c r="R674" s="86">
        <v>80580000</v>
      </c>
      <c r="S674">
        <f t="shared" si="44"/>
        <v>80.58</v>
      </c>
      <c r="T674" s="86">
        <v>15538</v>
      </c>
      <c r="U674" t="s">
        <v>1485</v>
      </c>
      <c r="Z674" t="s">
        <v>8036</v>
      </c>
    </row>
    <row r="675" spans="1:27" ht="15" customHeight="1" x14ac:dyDescent="0.25">
      <c r="A675" t="s">
        <v>1615</v>
      </c>
      <c r="B675">
        <v>28022327</v>
      </c>
      <c r="C675" t="s">
        <v>540</v>
      </c>
      <c r="D675" t="s">
        <v>541</v>
      </c>
      <c r="E675" s="30" t="s">
        <v>1616</v>
      </c>
      <c r="F675" t="s">
        <v>549</v>
      </c>
      <c r="G675" t="s">
        <v>1295</v>
      </c>
      <c r="H675">
        <v>4364349</v>
      </c>
      <c r="I675" t="s">
        <v>6081</v>
      </c>
      <c r="J675" t="s">
        <v>6082</v>
      </c>
      <c r="K675" t="s">
        <v>549</v>
      </c>
      <c r="L675" t="s">
        <v>6081</v>
      </c>
      <c r="M675" t="s">
        <v>6083</v>
      </c>
      <c r="N675" t="s">
        <v>1634</v>
      </c>
      <c r="O675" s="87">
        <f t="shared" si="42"/>
        <v>281.95999999999998</v>
      </c>
      <c r="P675" t="s">
        <v>555</v>
      </c>
      <c r="Q675" s="86">
        <v>2819600</v>
      </c>
      <c r="R675" s="86">
        <v>62610000</v>
      </c>
      <c r="S675">
        <f t="shared" si="44"/>
        <v>62.61</v>
      </c>
      <c r="T675" s="86">
        <v>10277</v>
      </c>
      <c r="U675" t="s">
        <v>1542</v>
      </c>
      <c r="Z675" t="s">
        <v>8038</v>
      </c>
    </row>
    <row r="676" spans="1:27" ht="15" customHeight="1" x14ac:dyDescent="0.25">
      <c r="A676" t="s">
        <v>1615</v>
      </c>
      <c r="B676">
        <v>28022327</v>
      </c>
      <c r="C676" t="s">
        <v>540</v>
      </c>
      <c r="D676" t="s">
        <v>541</v>
      </c>
      <c r="E676" s="30" t="s">
        <v>1616</v>
      </c>
      <c r="F676" t="s">
        <v>549</v>
      </c>
      <c r="G676" t="s">
        <v>1295</v>
      </c>
      <c r="H676">
        <v>4364349</v>
      </c>
      <c r="I676" t="s">
        <v>6084</v>
      </c>
      <c r="J676" t="s">
        <v>6085</v>
      </c>
      <c r="K676" t="s">
        <v>549</v>
      </c>
      <c r="L676" t="s">
        <v>6084</v>
      </c>
      <c r="M676" t="s">
        <v>6086</v>
      </c>
      <c r="N676" t="s">
        <v>1707</v>
      </c>
      <c r="O676" s="87">
        <f t="shared" si="42"/>
        <v>20.16</v>
      </c>
      <c r="P676" t="s">
        <v>555</v>
      </c>
      <c r="Q676" s="86">
        <v>201600</v>
      </c>
      <c r="R676" s="86">
        <v>4480000</v>
      </c>
      <c r="S676">
        <f t="shared" si="44"/>
        <v>4.4800000000000004</v>
      </c>
      <c r="T676" s="86">
        <v>15111</v>
      </c>
      <c r="U676" t="s">
        <v>1708</v>
      </c>
      <c r="Y676" t="s">
        <v>8030</v>
      </c>
    </row>
    <row r="677" spans="1:27" ht="15" customHeight="1" x14ac:dyDescent="0.25">
      <c r="A677" t="s">
        <v>1615</v>
      </c>
      <c r="B677">
        <v>28022327</v>
      </c>
      <c r="C677" t="s">
        <v>540</v>
      </c>
      <c r="D677" t="s">
        <v>541</v>
      </c>
      <c r="E677" s="30" t="s">
        <v>1616</v>
      </c>
      <c r="F677" t="s">
        <v>549</v>
      </c>
      <c r="G677" t="s">
        <v>1295</v>
      </c>
      <c r="H677">
        <v>4364349</v>
      </c>
      <c r="I677" t="s">
        <v>6087</v>
      </c>
      <c r="J677" t="s">
        <v>6088</v>
      </c>
      <c r="K677" t="s">
        <v>549</v>
      </c>
      <c r="L677" t="s">
        <v>6087</v>
      </c>
      <c r="M677" t="s">
        <v>6089</v>
      </c>
      <c r="N677" t="s">
        <v>6090</v>
      </c>
      <c r="O677" s="87">
        <f t="shared" si="42"/>
        <v>475.81</v>
      </c>
      <c r="P677" t="s">
        <v>555</v>
      </c>
      <c r="Q677" s="86">
        <v>4758100</v>
      </c>
      <c r="R677" s="86">
        <v>105660000</v>
      </c>
      <c r="S677">
        <f t="shared" si="44"/>
        <v>105.66</v>
      </c>
      <c r="T677" s="86">
        <v>15169</v>
      </c>
      <c r="U677" t="s">
        <v>6091</v>
      </c>
      <c r="Z677" t="s">
        <v>8061</v>
      </c>
    </row>
    <row r="678" spans="1:27" ht="15" customHeight="1" x14ac:dyDescent="0.25">
      <c r="A678" t="s">
        <v>1615</v>
      </c>
      <c r="B678">
        <v>28022327</v>
      </c>
      <c r="C678" t="s">
        <v>540</v>
      </c>
      <c r="D678" t="s">
        <v>541</v>
      </c>
      <c r="E678" s="30" t="s">
        <v>1616</v>
      </c>
      <c r="F678" t="s">
        <v>549</v>
      </c>
      <c r="G678" t="s">
        <v>1295</v>
      </c>
      <c r="H678">
        <v>4364349</v>
      </c>
      <c r="I678" t="s">
        <v>6092</v>
      </c>
      <c r="J678" t="s">
        <v>6093</v>
      </c>
      <c r="K678" t="s">
        <v>549</v>
      </c>
      <c r="L678" t="s">
        <v>6092</v>
      </c>
      <c r="M678" t="s">
        <v>6094</v>
      </c>
      <c r="N678" t="s">
        <v>6095</v>
      </c>
      <c r="O678" s="87">
        <f t="shared" si="42"/>
        <v>44.35</v>
      </c>
      <c r="P678" t="s">
        <v>555</v>
      </c>
      <c r="Q678" s="86">
        <v>443500</v>
      </c>
      <c r="R678" s="86">
        <v>9850000</v>
      </c>
      <c r="S678">
        <f t="shared" si="44"/>
        <v>9.85</v>
      </c>
      <c r="T678" s="86">
        <v>16140</v>
      </c>
      <c r="U678" t="s">
        <v>6096</v>
      </c>
      <c r="Z678" t="s">
        <v>8062</v>
      </c>
    </row>
    <row r="679" spans="1:27" ht="15" customHeight="1" x14ac:dyDescent="0.25">
      <c r="A679" t="s">
        <v>1615</v>
      </c>
      <c r="B679">
        <v>28022327</v>
      </c>
      <c r="C679" t="s">
        <v>540</v>
      </c>
      <c r="D679" t="s">
        <v>541</v>
      </c>
      <c r="E679" s="30" t="s">
        <v>1616</v>
      </c>
      <c r="F679" t="s">
        <v>549</v>
      </c>
      <c r="G679" t="s">
        <v>1295</v>
      </c>
      <c r="H679">
        <v>4364349</v>
      </c>
      <c r="I679" t="s">
        <v>6097</v>
      </c>
      <c r="J679" t="s">
        <v>6098</v>
      </c>
      <c r="K679" t="s">
        <v>549</v>
      </c>
      <c r="L679" t="s">
        <v>6097</v>
      </c>
      <c r="M679" t="s">
        <v>6099</v>
      </c>
      <c r="N679" t="s">
        <v>6100</v>
      </c>
      <c r="O679" s="87">
        <f t="shared" si="42"/>
        <v>96.77</v>
      </c>
      <c r="P679" t="s">
        <v>555</v>
      </c>
      <c r="Q679" s="86">
        <v>967700</v>
      </c>
      <c r="R679" s="86">
        <v>21490000</v>
      </c>
      <c r="S679">
        <f t="shared" si="44"/>
        <v>21.49</v>
      </c>
      <c r="T679" s="86">
        <v>13442</v>
      </c>
      <c r="U679" t="s">
        <v>2070</v>
      </c>
      <c r="Z679" t="s">
        <v>8063</v>
      </c>
    </row>
    <row r="680" spans="1:27" ht="15" customHeight="1" x14ac:dyDescent="0.25">
      <c r="A680" t="s">
        <v>1615</v>
      </c>
      <c r="B680">
        <v>28022327</v>
      </c>
      <c r="C680" t="s">
        <v>540</v>
      </c>
      <c r="D680" t="s">
        <v>541</v>
      </c>
      <c r="E680" s="30" t="s">
        <v>1616</v>
      </c>
      <c r="F680" t="s">
        <v>549</v>
      </c>
      <c r="G680" t="s">
        <v>1295</v>
      </c>
      <c r="H680">
        <v>4364349</v>
      </c>
      <c r="I680" t="s">
        <v>6101</v>
      </c>
      <c r="J680" t="s">
        <v>6102</v>
      </c>
      <c r="K680" t="s">
        <v>549</v>
      </c>
      <c r="L680" t="s">
        <v>6101</v>
      </c>
      <c r="M680" t="s">
        <v>6103</v>
      </c>
      <c r="N680" t="s">
        <v>5991</v>
      </c>
      <c r="O680" s="87">
        <f t="shared" si="42"/>
        <v>851.66</v>
      </c>
      <c r="P680" t="s">
        <v>555</v>
      </c>
      <c r="Q680" s="86">
        <v>8516600</v>
      </c>
      <c r="R680" s="86">
        <v>189120000</v>
      </c>
      <c r="S680">
        <f t="shared" si="44"/>
        <v>189.12</v>
      </c>
      <c r="T680" s="86">
        <v>17383</v>
      </c>
      <c r="U680" t="s">
        <v>1755</v>
      </c>
      <c r="AA680" t="s">
        <v>8048</v>
      </c>
    </row>
    <row r="681" spans="1:27" ht="15" customHeight="1" x14ac:dyDescent="0.25">
      <c r="A681" t="s">
        <v>1615</v>
      </c>
      <c r="B681">
        <v>28022327</v>
      </c>
      <c r="C681" t="s">
        <v>540</v>
      </c>
      <c r="D681" t="s">
        <v>541</v>
      </c>
      <c r="E681" s="30" t="s">
        <v>1616</v>
      </c>
      <c r="F681" t="s">
        <v>549</v>
      </c>
      <c r="G681" t="s">
        <v>1295</v>
      </c>
      <c r="H681">
        <v>4364349</v>
      </c>
      <c r="I681" t="s">
        <v>6104</v>
      </c>
      <c r="J681" t="s">
        <v>6105</v>
      </c>
      <c r="K681" t="s">
        <v>549</v>
      </c>
      <c r="L681" t="s">
        <v>6104</v>
      </c>
      <c r="M681" t="s">
        <v>6106</v>
      </c>
      <c r="N681" t="s">
        <v>2017</v>
      </c>
      <c r="O681" s="87">
        <f t="shared" si="42"/>
        <v>153.25</v>
      </c>
      <c r="P681" t="s">
        <v>555</v>
      </c>
      <c r="Q681" s="86">
        <v>1532500</v>
      </c>
      <c r="R681" s="86">
        <v>34030000</v>
      </c>
      <c r="S681">
        <f t="shared" si="44"/>
        <v>34.03</v>
      </c>
      <c r="T681" s="86">
        <v>11659</v>
      </c>
      <c r="U681" t="s">
        <v>2018</v>
      </c>
      <c r="Z681" t="s">
        <v>8044</v>
      </c>
    </row>
    <row r="682" spans="1:27" ht="15" customHeight="1" x14ac:dyDescent="0.25">
      <c r="A682" t="s">
        <v>1615</v>
      </c>
      <c r="B682">
        <v>28022327</v>
      </c>
      <c r="C682" t="s">
        <v>540</v>
      </c>
      <c r="D682" t="s">
        <v>541</v>
      </c>
      <c r="E682" s="30" t="s">
        <v>1616</v>
      </c>
      <c r="F682" t="s">
        <v>549</v>
      </c>
      <c r="G682" t="s">
        <v>1295</v>
      </c>
      <c r="H682">
        <v>4364349</v>
      </c>
      <c r="I682" t="s">
        <v>6107</v>
      </c>
      <c r="J682" t="s">
        <v>6108</v>
      </c>
      <c r="K682" t="s">
        <v>549</v>
      </c>
      <c r="L682" t="s">
        <v>6107</v>
      </c>
      <c r="M682" t="s">
        <v>6109</v>
      </c>
      <c r="N682" t="s">
        <v>3280</v>
      </c>
      <c r="O682" s="87">
        <f t="shared" si="42"/>
        <v>6.06</v>
      </c>
      <c r="P682" t="s">
        <v>555</v>
      </c>
      <c r="Q682" s="86">
        <v>60600</v>
      </c>
      <c r="R682" s="86">
        <v>1350000</v>
      </c>
      <c r="S682">
        <f t="shared" si="44"/>
        <v>1.35</v>
      </c>
      <c r="T682" s="86">
        <v>11519</v>
      </c>
      <c r="U682" t="s">
        <v>3281</v>
      </c>
      <c r="Z682" t="s">
        <v>8064</v>
      </c>
    </row>
    <row r="683" spans="1:27" ht="15" customHeight="1" x14ac:dyDescent="0.25">
      <c r="A683" t="s">
        <v>1615</v>
      </c>
      <c r="B683">
        <v>28022327</v>
      </c>
      <c r="C683" t="s">
        <v>540</v>
      </c>
      <c r="D683" t="s">
        <v>541</v>
      </c>
      <c r="E683" s="30" t="s">
        <v>1616</v>
      </c>
      <c r="F683" t="s">
        <v>549</v>
      </c>
      <c r="G683" t="s">
        <v>1295</v>
      </c>
      <c r="H683">
        <v>4364349</v>
      </c>
      <c r="I683" t="s">
        <v>6110</v>
      </c>
      <c r="J683" t="s">
        <v>6111</v>
      </c>
      <c r="K683" t="s">
        <v>549</v>
      </c>
      <c r="L683" t="s">
        <v>6110</v>
      </c>
      <c r="M683" t="s">
        <v>6112</v>
      </c>
      <c r="N683" t="s">
        <v>1707</v>
      </c>
      <c r="O683" s="87">
        <f t="shared" si="42"/>
        <v>40.32</v>
      </c>
      <c r="P683" t="s">
        <v>555</v>
      </c>
      <c r="Q683" s="86">
        <v>403200</v>
      </c>
      <c r="R683" s="86">
        <v>8950000</v>
      </c>
      <c r="S683">
        <f t="shared" si="44"/>
        <v>8.9499999999999993</v>
      </c>
      <c r="T683" s="86">
        <v>15111</v>
      </c>
      <c r="U683" t="s">
        <v>1708</v>
      </c>
      <c r="Y683" t="s">
        <v>8030</v>
      </c>
    </row>
    <row r="684" spans="1:27" ht="15" customHeight="1" x14ac:dyDescent="0.25">
      <c r="A684" t="s">
        <v>1615</v>
      </c>
      <c r="B684">
        <v>28022327</v>
      </c>
      <c r="C684" t="s">
        <v>540</v>
      </c>
      <c r="D684" t="s">
        <v>541</v>
      </c>
      <c r="E684" s="30" t="s">
        <v>1616</v>
      </c>
      <c r="F684" t="s">
        <v>549</v>
      </c>
      <c r="G684" t="s">
        <v>1295</v>
      </c>
      <c r="H684">
        <v>4364349</v>
      </c>
      <c r="I684" t="s">
        <v>6113</v>
      </c>
      <c r="J684" t="s">
        <v>6114</v>
      </c>
      <c r="K684" t="s">
        <v>549</v>
      </c>
      <c r="L684" t="s">
        <v>6113</v>
      </c>
      <c r="M684" t="s">
        <v>6115</v>
      </c>
      <c r="N684" t="s">
        <v>3189</v>
      </c>
      <c r="O684" s="87">
        <f t="shared" ref="O684:O729" si="45">Q684/10000</f>
        <v>38.11</v>
      </c>
      <c r="P684" t="s">
        <v>555</v>
      </c>
      <c r="Q684" s="86">
        <v>381100</v>
      </c>
      <c r="R684" s="86">
        <v>8460000</v>
      </c>
      <c r="S684">
        <f t="shared" si="44"/>
        <v>8.4600000000000009</v>
      </c>
      <c r="T684" s="86">
        <v>15117</v>
      </c>
      <c r="U684" t="s">
        <v>2946</v>
      </c>
      <c r="Y684" t="s">
        <v>8040</v>
      </c>
    </row>
    <row r="685" spans="1:27" ht="15" customHeight="1" x14ac:dyDescent="0.25">
      <c r="A685" t="s">
        <v>1615</v>
      </c>
      <c r="B685">
        <v>28022327</v>
      </c>
      <c r="C685" t="s">
        <v>540</v>
      </c>
      <c r="D685" t="s">
        <v>541</v>
      </c>
      <c r="E685" s="30" t="s">
        <v>1616</v>
      </c>
      <c r="F685" t="s">
        <v>549</v>
      </c>
      <c r="G685" t="s">
        <v>1295</v>
      </c>
      <c r="H685">
        <v>4364349</v>
      </c>
      <c r="I685" t="s">
        <v>6116</v>
      </c>
      <c r="J685" t="s">
        <v>6117</v>
      </c>
      <c r="K685" t="s">
        <v>549</v>
      </c>
      <c r="L685" t="s">
        <v>6116</v>
      </c>
      <c r="M685" t="s">
        <v>6118</v>
      </c>
      <c r="N685" t="s">
        <v>1620</v>
      </c>
      <c r="O685" s="87">
        <f t="shared" si="45"/>
        <v>104.84</v>
      </c>
      <c r="P685" t="s">
        <v>555</v>
      </c>
      <c r="Q685" s="86">
        <v>1048400</v>
      </c>
      <c r="R685" s="86">
        <v>23140000</v>
      </c>
      <c r="S685">
        <f t="shared" si="44"/>
        <v>23.14</v>
      </c>
      <c r="T685" s="86">
        <v>15537</v>
      </c>
      <c r="U685" t="s">
        <v>1621</v>
      </c>
      <c r="Z685" t="s">
        <v>8037</v>
      </c>
    </row>
    <row r="686" spans="1:27" ht="15" customHeight="1" x14ac:dyDescent="0.25">
      <c r="A686" t="s">
        <v>1615</v>
      </c>
      <c r="B686">
        <v>28022327</v>
      </c>
      <c r="C686" t="s">
        <v>540</v>
      </c>
      <c r="D686" t="s">
        <v>541</v>
      </c>
      <c r="E686" s="30" t="s">
        <v>1616</v>
      </c>
      <c r="F686" t="s">
        <v>549</v>
      </c>
      <c r="G686" t="s">
        <v>1295</v>
      </c>
      <c r="H686">
        <v>4364349</v>
      </c>
      <c r="I686" t="s">
        <v>6119</v>
      </c>
      <c r="J686" t="s">
        <v>6120</v>
      </c>
      <c r="K686" t="s">
        <v>549</v>
      </c>
      <c r="L686" t="s">
        <v>6119</v>
      </c>
      <c r="M686" t="s">
        <v>6121</v>
      </c>
      <c r="N686" t="s">
        <v>1620</v>
      </c>
      <c r="O686" s="87">
        <f t="shared" si="45"/>
        <v>104.84</v>
      </c>
      <c r="P686" t="s">
        <v>555</v>
      </c>
      <c r="Q686" s="86">
        <v>1048400</v>
      </c>
      <c r="R686" s="86">
        <v>23140000</v>
      </c>
      <c r="S686">
        <f t="shared" si="44"/>
        <v>23.14</v>
      </c>
      <c r="T686" s="86">
        <v>15537</v>
      </c>
      <c r="U686" t="s">
        <v>1621</v>
      </c>
      <c r="Z686" t="s">
        <v>8037</v>
      </c>
    </row>
    <row r="687" spans="1:27" ht="15" customHeight="1" x14ac:dyDescent="0.25">
      <c r="A687" t="s">
        <v>1615</v>
      </c>
      <c r="B687">
        <v>28022327</v>
      </c>
      <c r="C687" t="s">
        <v>540</v>
      </c>
      <c r="D687" t="s">
        <v>541</v>
      </c>
      <c r="E687" s="30" t="s">
        <v>1616</v>
      </c>
      <c r="F687" t="s">
        <v>549</v>
      </c>
      <c r="G687" t="s">
        <v>1295</v>
      </c>
      <c r="H687">
        <v>4364349</v>
      </c>
      <c r="I687" t="s">
        <v>6122</v>
      </c>
      <c r="J687" t="s">
        <v>6123</v>
      </c>
      <c r="K687" t="s">
        <v>549</v>
      </c>
      <c r="L687" t="s">
        <v>6122</v>
      </c>
      <c r="M687" t="s">
        <v>6124</v>
      </c>
      <c r="N687" t="s">
        <v>5910</v>
      </c>
      <c r="O687" s="87">
        <f t="shared" si="45"/>
        <v>105</v>
      </c>
      <c r="P687" t="s">
        <v>555</v>
      </c>
      <c r="Q687" s="86">
        <v>1050000</v>
      </c>
      <c r="R687" s="86">
        <v>23180000</v>
      </c>
      <c r="S687">
        <f t="shared" si="44"/>
        <v>23.18</v>
      </c>
      <c r="T687" s="86">
        <v>15430</v>
      </c>
      <c r="U687" t="s">
        <v>1728</v>
      </c>
      <c r="Z687" t="s">
        <v>8035</v>
      </c>
    </row>
    <row r="688" spans="1:27" ht="15" customHeight="1" x14ac:dyDescent="0.25">
      <c r="A688" t="s">
        <v>1615</v>
      </c>
      <c r="B688">
        <v>28022327</v>
      </c>
      <c r="C688" t="s">
        <v>540</v>
      </c>
      <c r="D688" t="s">
        <v>541</v>
      </c>
      <c r="E688" s="30" t="s">
        <v>1616</v>
      </c>
      <c r="F688" t="s">
        <v>549</v>
      </c>
      <c r="G688" t="s">
        <v>1295</v>
      </c>
      <c r="H688">
        <v>4364349</v>
      </c>
      <c r="I688" t="s">
        <v>6125</v>
      </c>
      <c r="J688" t="s">
        <v>6126</v>
      </c>
      <c r="K688" t="s">
        <v>549</v>
      </c>
      <c r="L688" t="s">
        <v>6125</v>
      </c>
      <c r="M688" t="s">
        <v>6127</v>
      </c>
      <c r="N688" t="s">
        <v>5910</v>
      </c>
      <c r="O688" s="87">
        <f t="shared" si="45"/>
        <v>105</v>
      </c>
      <c r="P688" t="s">
        <v>555</v>
      </c>
      <c r="Q688" s="86">
        <v>1050000</v>
      </c>
      <c r="R688" s="86">
        <v>23180000</v>
      </c>
      <c r="S688">
        <f t="shared" si="44"/>
        <v>23.18</v>
      </c>
      <c r="T688" s="86">
        <v>15430</v>
      </c>
      <c r="U688" t="s">
        <v>1728</v>
      </c>
      <c r="Z688" t="s">
        <v>8035</v>
      </c>
    </row>
    <row r="689" spans="1:26" ht="15" customHeight="1" x14ac:dyDescent="0.25">
      <c r="A689" t="s">
        <v>1615</v>
      </c>
      <c r="B689">
        <v>28022327</v>
      </c>
      <c r="C689" t="s">
        <v>540</v>
      </c>
      <c r="D689" t="s">
        <v>541</v>
      </c>
      <c r="E689" s="30" t="s">
        <v>1616</v>
      </c>
      <c r="F689" t="s">
        <v>549</v>
      </c>
      <c r="G689" t="s">
        <v>1295</v>
      </c>
      <c r="H689">
        <v>4364349</v>
      </c>
      <c r="I689" t="s">
        <v>6128</v>
      </c>
      <c r="J689" t="s">
        <v>6129</v>
      </c>
      <c r="K689" t="s">
        <v>549</v>
      </c>
      <c r="L689" t="s">
        <v>6128</v>
      </c>
      <c r="M689" t="s">
        <v>6130</v>
      </c>
      <c r="N689" t="s">
        <v>3179</v>
      </c>
      <c r="O689" s="87">
        <f t="shared" si="45"/>
        <v>72.58</v>
      </c>
      <c r="P689" t="s">
        <v>555</v>
      </c>
      <c r="Q689" s="86">
        <v>725800</v>
      </c>
      <c r="R689" s="86">
        <v>16020000</v>
      </c>
      <c r="S689">
        <f t="shared" si="44"/>
        <v>16.02</v>
      </c>
      <c r="T689" s="86">
        <v>15539</v>
      </c>
      <c r="U689" t="s">
        <v>1626</v>
      </c>
      <c r="Z689" t="s">
        <v>8060</v>
      </c>
    </row>
    <row r="690" spans="1:26" ht="15" customHeight="1" x14ac:dyDescent="0.25">
      <c r="A690" t="s">
        <v>1615</v>
      </c>
      <c r="B690">
        <v>28022327</v>
      </c>
      <c r="C690" t="s">
        <v>540</v>
      </c>
      <c r="D690" t="s">
        <v>541</v>
      </c>
      <c r="E690" s="30" t="s">
        <v>1616</v>
      </c>
      <c r="F690" t="s">
        <v>549</v>
      </c>
      <c r="G690" t="s">
        <v>1295</v>
      </c>
      <c r="H690">
        <v>4364349</v>
      </c>
      <c r="I690" t="s">
        <v>6131</v>
      </c>
      <c r="J690" t="s">
        <v>6132</v>
      </c>
      <c r="K690" t="s">
        <v>549</v>
      </c>
      <c r="L690" t="s">
        <v>6131</v>
      </c>
      <c r="M690" t="s">
        <v>6133</v>
      </c>
      <c r="N690" t="s">
        <v>3179</v>
      </c>
      <c r="O690" s="87">
        <f t="shared" si="45"/>
        <v>72.58</v>
      </c>
      <c r="P690" t="s">
        <v>555</v>
      </c>
      <c r="Q690" s="86">
        <v>725800</v>
      </c>
      <c r="R690" s="86">
        <v>16020000</v>
      </c>
      <c r="S690">
        <f t="shared" si="44"/>
        <v>16.02</v>
      </c>
      <c r="T690" s="86">
        <v>15539</v>
      </c>
      <c r="U690" t="s">
        <v>1626</v>
      </c>
      <c r="Z690" t="s">
        <v>8060</v>
      </c>
    </row>
    <row r="691" spans="1:26" ht="15" customHeight="1" x14ac:dyDescent="0.25">
      <c r="A691" t="s">
        <v>1615</v>
      </c>
      <c r="B691">
        <v>28022327</v>
      </c>
      <c r="C691" t="s">
        <v>540</v>
      </c>
      <c r="D691" t="s">
        <v>541</v>
      </c>
      <c r="E691" s="30" t="s">
        <v>1616</v>
      </c>
      <c r="F691" t="s">
        <v>549</v>
      </c>
      <c r="G691" t="s">
        <v>1295</v>
      </c>
      <c r="H691">
        <v>4364349</v>
      </c>
      <c r="I691" t="s">
        <v>6134</v>
      </c>
      <c r="J691" t="s">
        <v>6135</v>
      </c>
      <c r="K691" t="s">
        <v>549</v>
      </c>
      <c r="L691" t="s">
        <v>6134</v>
      </c>
      <c r="M691" t="s">
        <v>6136</v>
      </c>
      <c r="N691" t="s">
        <v>1630</v>
      </c>
      <c r="O691" s="87">
        <f t="shared" si="45"/>
        <v>362.9</v>
      </c>
      <c r="P691" t="s">
        <v>555</v>
      </c>
      <c r="Q691" s="86">
        <v>3629000</v>
      </c>
      <c r="R691" s="86">
        <v>80110000</v>
      </c>
      <c r="S691">
        <f t="shared" si="44"/>
        <v>80.11</v>
      </c>
      <c r="T691" s="86">
        <v>15538</v>
      </c>
      <c r="U691" t="s">
        <v>1485</v>
      </c>
      <c r="Z691" t="s">
        <v>8036</v>
      </c>
    </row>
    <row r="692" spans="1:26" ht="15" customHeight="1" x14ac:dyDescent="0.25">
      <c r="A692" t="s">
        <v>1615</v>
      </c>
      <c r="B692">
        <v>28022327</v>
      </c>
      <c r="C692" t="s">
        <v>540</v>
      </c>
      <c r="D692" t="s">
        <v>541</v>
      </c>
      <c r="E692" s="30" t="s">
        <v>1616</v>
      </c>
      <c r="F692" t="s">
        <v>549</v>
      </c>
      <c r="G692" t="s">
        <v>1295</v>
      </c>
      <c r="H692">
        <v>4364349</v>
      </c>
      <c r="I692" t="s">
        <v>6137</v>
      </c>
      <c r="J692" t="s">
        <v>6138</v>
      </c>
      <c r="K692" t="s">
        <v>549</v>
      </c>
      <c r="L692" t="s">
        <v>6137</v>
      </c>
      <c r="M692" t="s">
        <v>6139</v>
      </c>
      <c r="N692" t="s">
        <v>1630</v>
      </c>
      <c r="O692" s="87">
        <f t="shared" si="45"/>
        <v>362.9</v>
      </c>
      <c r="P692" t="s">
        <v>555</v>
      </c>
      <c r="Q692" s="86">
        <v>3629000</v>
      </c>
      <c r="R692" s="86">
        <v>80110000</v>
      </c>
      <c r="S692">
        <f t="shared" si="44"/>
        <v>80.11</v>
      </c>
      <c r="T692" s="86">
        <v>15538</v>
      </c>
      <c r="U692" t="s">
        <v>1485</v>
      </c>
      <c r="Z692" t="s">
        <v>8036</v>
      </c>
    </row>
    <row r="693" spans="1:26" ht="15" customHeight="1" x14ac:dyDescent="0.25">
      <c r="A693" t="s">
        <v>1615</v>
      </c>
      <c r="B693">
        <v>28022327</v>
      </c>
      <c r="C693" t="s">
        <v>540</v>
      </c>
      <c r="D693" t="s">
        <v>541</v>
      </c>
      <c r="E693" s="30" t="s">
        <v>1616</v>
      </c>
      <c r="F693" t="s">
        <v>549</v>
      </c>
      <c r="G693" t="s">
        <v>1295</v>
      </c>
      <c r="H693">
        <v>4364349</v>
      </c>
      <c r="I693" t="s">
        <v>6140</v>
      </c>
      <c r="J693" t="s">
        <v>6141</v>
      </c>
      <c r="K693" t="s">
        <v>549</v>
      </c>
      <c r="L693" t="s">
        <v>6140</v>
      </c>
      <c r="M693" t="s">
        <v>6142</v>
      </c>
      <c r="N693" t="s">
        <v>1634</v>
      </c>
      <c r="O693" s="87">
        <f t="shared" si="45"/>
        <v>281.95999999999998</v>
      </c>
      <c r="P693" t="s">
        <v>555</v>
      </c>
      <c r="Q693" s="86">
        <v>2819600</v>
      </c>
      <c r="R693" s="86">
        <v>62240000</v>
      </c>
      <c r="S693">
        <f t="shared" si="44"/>
        <v>62.24</v>
      </c>
      <c r="T693" s="86">
        <v>10277</v>
      </c>
      <c r="U693" t="s">
        <v>1542</v>
      </c>
      <c r="Z693" t="s">
        <v>8038</v>
      </c>
    </row>
    <row r="694" spans="1:26" ht="15" customHeight="1" x14ac:dyDescent="0.25">
      <c r="A694" t="s">
        <v>1615</v>
      </c>
      <c r="B694">
        <v>28022327</v>
      </c>
      <c r="C694" t="s">
        <v>540</v>
      </c>
      <c r="D694" t="s">
        <v>541</v>
      </c>
      <c r="E694" s="30" t="s">
        <v>1616</v>
      </c>
      <c r="F694" t="s">
        <v>549</v>
      </c>
      <c r="G694" t="s">
        <v>1295</v>
      </c>
      <c r="H694">
        <v>4364349</v>
      </c>
      <c r="I694" t="s">
        <v>6143</v>
      </c>
      <c r="J694" t="s">
        <v>6144</v>
      </c>
      <c r="K694" t="s">
        <v>549</v>
      </c>
      <c r="L694" t="s">
        <v>6143</v>
      </c>
      <c r="M694" t="s">
        <v>6145</v>
      </c>
      <c r="N694" t="s">
        <v>1634</v>
      </c>
      <c r="O694" s="87">
        <f t="shared" si="45"/>
        <v>281.95999999999998</v>
      </c>
      <c r="P694" t="s">
        <v>555</v>
      </c>
      <c r="Q694" s="86">
        <v>2819600</v>
      </c>
      <c r="R694" s="86">
        <v>62240000</v>
      </c>
      <c r="S694">
        <f t="shared" si="44"/>
        <v>62.24</v>
      </c>
      <c r="T694" s="86">
        <v>10277</v>
      </c>
      <c r="U694" t="s">
        <v>1542</v>
      </c>
      <c r="Z694" t="s">
        <v>8038</v>
      </c>
    </row>
    <row r="695" spans="1:26" ht="15" customHeight="1" x14ac:dyDescent="0.25">
      <c r="A695" t="s">
        <v>1615</v>
      </c>
      <c r="B695">
        <v>28022327</v>
      </c>
      <c r="C695" t="s">
        <v>540</v>
      </c>
      <c r="D695" t="s">
        <v>541</v>
      </c>
      <c r="E695" s="30" t="s">
        <v>1616</v>
      </c>
      <c r="F695" t="s">
        <v>549</v>
      </c>
      <c r="G695" t="s">
        <v>1295</v>
      </c>
      <c r="H695">
        <v>4364349</v>
      </c>
      <c r="I695" t="s">
        <v>6146</v>
      </c>
      <c r="J695" t="s">
        <v>6147</v>
      </c>
      <c r="K695" t="s">
        <v>549</v>
      </c>
      <c r="L695" t="s">
        <v>6146</v>
      </c>
      <c r="M695" t="s">
        <v>6148</v>
      </c>
      <c r="N695" t="s">
        <v>1659</v>
      </c>
      <c r="O695" s="87">
        <f t="shared" si="45"/>
        <v>52.42</v>
      </c>
      <c r="P695" t="s">
        <v>555</v>
      </c>
      <c r="Q695" s="86">
        <v>524200</v>
      </c>
      <c r="R695" s="86">
        <v>11570000</v>
      </c>
      <c r="S695">
        <f t="shared" si="44"/>
        <v>11.57</v>
      </c>
      <c r="T695" s="86">
        <v>12084</v>
      </c>
      <c r="U695" t="s">
        <v>1660</v>
      </c>
      <c r="Z695" t="s">
        <v>8042</v>
      </c>
    </row>
    <row r="696" spans="1:26" ht="15" customHeight="1" x14ac:dyDescent="0.25">
      <c r="A696" t="s">
        <v>1615</v>
      </c>
      <c r="B696">
        <v>28022327</v>
      </c>
      <c r="C696" t="s">
        <v>540</v>
      </c>
      <c r="D696" t="s">
        <v>541</v>
      </c>
      <c r="E696" s="30" t="s">
        <v>1616</v>
      </c>
      <c r="F696" t="s">
        <v>549</v>
      </c>
      <c r="G696" t="s">
        <v>1295</v>
      </c>
      <c r="H696">
        <v>4364349</v>
      </c>
      <c r="I696" t="s">
        <v>6149</v>
      </c>
      <c r="J696" t="s">
        <v>6150</v>
      </c>
      <c r="K696" t="s">
        <v>549</v>
      </c>
      <c r="L696" t="s">
        <v>6149</v>
      </c>
      <c r="M696" t="s">
        <v>6151</v>
      </c>
      <c r="N696" t="s">
        <v>1659</v>
      </c>
      <c r="O696" s="87">
        <f t="shared" si="45"/>
        <v>104.84</v>
      </c>
      <c r="P696" t="s">
        <v>555</v>
      </c>
      <c r="Q696" s="86">
        <v>1048400</v>
      </c>
      <c r="R696" s="86">
        <v>23140000</v>
      </c>
      <c r="S696">
        <f t="shared" si="44"/>
        <v>23.14</v>
      </c>
      <c r="T696" s="86">
        <v>12084</v>
      </c>
      <c r="U696" t="s">
        <v>1660</v>
      </c>
      <c r="Z696" t="s">
        <v>8042</v>
      </c>
    </row>
    <row r="697" spans="1:26" ht="15" customHeight="1" x14ac:dyDescent="0.25">
      <c r="A697" t="s">
        <v>1615</v>
      </c>
      <c r="B697">
        <v>28022327</v>
      </c>
      <c r="C697" t="s">
        <v>540</v>
      </c>
      <c r="D697" t="s">
        <v>541</v>
      </c>
      <c r="E697" s="30" t="s">
        <v>1616</v>
      </c>
      <c r="F697" t="s">
        <v>549</v>
      </c>
      <c r="G697" t="s">
        <v>1295</v>
      </c>
      <c r="H697">
        <v>4364349</v>
      </c>
      <c r="I697" t="s">
        <v>6152</v>
      </c>
      <c r="J697" t="s">
        <v>6153</v>
      </c>
      <c r="K697" t="s">
        <v>549</v>
      </c>
      <c r="L697" t="s">
        <v>6152</v>
      </c>
      <c r="M697" t="s">
        <v>6154</v>
      </c>
      <c r="N697" t="s">
        <v>3117</v>
      </c>
      <c r="O697" s="87">
        <f t="shared" si="45"/>
        <v>127.73</v>
      </c>
      <c r="P697" t="s">
        <v>555</v>
      </c>
      <c r="Q697" s="86">
        <v>1277300</v>
      </c>
      <c r="R697" s="86">
        <v>28200000</v>
      </c>
      <c r="S697">
        <f t="shared" si="44"/>
        <v>28.2</v>
      </c>
      <c r="T697" s="86">
        <v>13582</v>
      </c>
      <c r="U697" t="s">
        <v>1675</v>
      </c>
      <c r="Z697" t="s">
        <v>8032</v>
      </c>
    </row>
    <row r="698" spans="1:26" ht="15" customHeight="1" x14ac:dyDescent="0.25">
      <c r="A698" t="s">
        <v>1615</v>
      </c>
      <c r="B698">
        <v>28022327</v>
      </c>
      <c r="C698" t="s">
        <v>540</v>
      </c>
      <c r="D698" t="s">
        <v>541</v>
      </c>
      <c r="E698" s="30" t="s">
        <v>1616</v>
      </c>
      <c r="F698" t="s">
        <v>549</v>
      </c>
      <c r="G698" t="s">
        <v>1295</v>
      </c>
      <c r="H698">
        <v>4364349</v>
      </c>
      <c r="I698" t="s">
        <v>6155</v>
      </c>
      <c r="J698" t="s">
        <v>6156</v>
      </c>
      <c r="K698" t="s">
        <v>549</v>
      </c>
      <c r="L698" t="s">
        <v>6155</v>
      </c>
      <c r="M698" t="s">
        <v>6157</v>
      </c>
      <c r="N698" t="s">
        <v>1814</v>
      </c>
      <c r="O698" s="87">
        <f t="shared" si="45"/>
        <v>217.74</v>
      </c>
      <c r="P698" t="s">
        <v>555</v>
      </c>
      <c r="Q698" s="86">
        <v>2177400</v>
      </c>
      <c r="R698" s="86">
        <v>48070000</v>
      </c>
      <c r="S698">
        <f t="shared" si="44"/>
        <v>48.07</v>
      </c>
      <c r="T698" s="86">
        <v>11252</v>
      </c>
      <c r="U698" t="s">
        <v>1815</v>
      </c>
      <c r="Z698" t="s">
        <v>8065</v>
      </c>
    </row>
    <row r="699" spans="1:26" ht="15" customHeight="1" x14ac:dyDescent="0.25">
      <c r="A699" t="s">
        <v>1615</v>
      </c>
      <c r="B699">
        <v>28022327</v>
      </c>
      <c r="C699" t="s">
        <v>540</v>
      </c>
      <c r="D699" t="s">
        <v>541</v>
      </c>
      <c r="E699" s="30" t="s">
        <v>1616</v>
      </c>
      <c r="F699" t="s">
        <v>549</v>
      </c>
      <c r="G699" t="s">
        <v>1295</v>
      </c>
      <c r="H699">
        <v>4364349</v>
      </c>
      <c r="I699" t="s">
        <v>6158</v>
      </c>
      <c r="J699" t="s">
        <v>6159</v>
      </c>
      <c r="K699" t="s">
        <v>549</v>
      </c>
      <c r="L699" t="s">
        <v>6158</v>
      </c>
      <c r="M699" t="s">
        <v>6160</v>
      </c>
      <c r="N699" t="s">
        <v>1810</v>
      </c>
      <c r="O699" s="87">
        <f t="shared" si="45"/>
        <v>122.6</v>
      </c>
      <c r="P699" t="s">
        <v>555</v>
      </c>
      <c r="Q699" s="86">
        <v>1226000</v>
      </c>
      <c r="R699" s="86">
        <v>27060000</v>
      </c>
      <c r="S699">
        <f t="shared" si="44"/>
        <v>27.06</v>
      </c>
      <c r="T699" s="86">
        <v>13582</v>
      </c>
      <c r="U699" t="s">
        <v>1675</v>
      </c>
      <c r="Z699" t="s">
        <v>8032</v>
      </c>
    </row>
    <row r="700" spans="1:26" ht="15" customHeight="1" x14ac:dyDescent="0.25">
      <c r="A700" t="s">
        <v>1615</v>
      </c>
      <c r="B700">
        <v>28022327</v>
      </c>
      <c r="C700" t="s">
        <v>540</v>
      </c>
      <c r="D700" t="s">
        <v>541</v>
      </c>
      <c r="E700" s="30" t="s">
        <v>1616</v>
      </c>
      <c r="F700" t="s">
        <v>549</v>
      </c>
      <c r="G700" t="s">
        <v>1295</v>
      </c>
      <c r="H700">
        <v>4364349</v>
      </c>
      <c r="I700" t="s">
        <v>6161</v>
      </c>
      <c r="J700" t="s">
        <v>6162</v>
      </c>
      <c r="K700" t="s">
        <v>549</v>
      </c>
      <c r="L700" t="s">
        <v>6161</v>
      </c>
      <c r="M700" t="s">
        <v>6163</v>
      </c>
      <c r="N700" t="s">
        <v>1683</v>
      </c>
      <c r="O700" s="87">
        <f t="shared" si="45"/>
        <v>84.69</v>
      </c>
      <c r="P700" t="s">
        <v>555</v>
      </c>
      <c r="Q700" s="86">
        <v>846900</v>
      </c>
      <c r="R700" s="86">
        <v>18700000</v>
      </c>
      <c r="S700">
        <f t="shared" si="44"/>
        <v>18.7</v>
      </c>
      <c r="T700" s="86">
        <v>16227</v>
      </c>
      <c r="U700" t="s">
        <v>1684</v>
      </c>
      <c r="Z700" t="s">
        <v>8066</v>
      </c>
    </row>
    <row r="701" spans="1:26" ht="15" customHeight="1" x14ac:dyDescent="0.25">
      <c r="A701" t="s">
        <v>1615</v>
      </c>
      <c r="B701">
        <v>28022327</v>
      </c>
      <c r="C701" t="s">
        <v>540</v>
      </c>
      <c r="D701" t="s">
        <v>541</v>
      </c>
      <c r="E701" s="30" t="s">
        <v>1616</v>
      </c>
      <c r="F701" t="s">
        <v>549</v>
      </c>
      <c r="G701" t="s">
        <v>1295</v>
      </c>
      <c r="H701">
        <v>4364349</v>
      </c>
      <c r="I701" t="s">
        <v>6164</v>
      </c>
      <c r="J701" t="s">
        <v>6165</v>
      </c>
      <c r="K701" t="s">
        <v>549</v>
      </c>
      <c r="L701" t="s">
        <v>6164</v>
      </c>
      <c r="M701" t="s">
        <v>6166</v>
      </c>
      <c r="N701" t="s">
        <v>1688</v>
      </c>
      <c r="O701" s="87">
        <f t="shared" si="45"/>
        <v>147.57</v>
      </c>
      <c r="P701" t="s">
        <v>555</v>
      </c>
      <c r="Q701" s="86">
        <v>1475700</v>
      </c>
      <c r="R701" s="86">
        <v>32580000</v>
      </c>
      <c r="S701">
        <f t="shared" si="44"/>
        <v>32.58</v>
      </c>
      <c r="T701" s="86">
        <v>15281</v>
      </c>
      <c r="U701" t="s">
        <v>6167</v>
      </c>
      <c r="Z701" t="s">
        <v>8067</v>
      </c>
    </row>
    <row r="702" spans="1:26" ht="15" customHeight="1" x14ac:dyDescent="0.25">
      <c r="A702" t="s">
        <v>1615</v>
      </c>
      <c r="B702">
        <v>28022327</v>
      </c>
      <c r="C702" t="s">
        <v>540</v>
      </c>
      <c r="D702" t="s">
        <v>541</v>
      </c>
      <c r="E702" s="30" t="s">
        <v>1616</v>
      </c>
      <c r="F702" t="s">
        <v>549</v>
      </c>
      <c r="G702" t="s">
        <v>1295</v>
      </c>
      <c r="H702">
        <v>4364349</v>
      </c>
      <c r="I702" t="s">
        <v>6168</v>
      </c>
      <c r="J702" t="s">
        <v>6169</v>
      </c>
      <c r="K702" t="s">
        <v>549</v>
      </c>
      <c r="L702" t="s">
        <v>6168</v>
      </c>
      <c r="M702" t="s">
        <v>6170</v>
      </c>
      <c r="N702" t="s">
        <v>3113</v>
      </c>
      <c r="O702" s="87">
        <f t="shared" si="45"/>
        <v>1403.23</v>
      </c>
      <c r="P702" t="s">
        <v>555</v>
      </c>
      <c r="Q702" s="86">
        <v>14032300</v>
      </c>
      <c r="R702" s="86">
        <v>309760000</v>
      </c>
      <c r="S702">
        <f t="shared" si="44"/>
        <v>309.76</v>
      </c>
      <c r="T702" s="86">
        <v>13450</v>
      </c>
      <c r="U702" t="s">
        <v>1665</v>
      </c>
      <c r="Z702" t="s">
        <v>8050</v>
      </c>
    </row>
    <row r="703" spans="1:26" ht="15" customHeight="1" x14ac:dyDescent="0.25">
      <c r="A703" t="s">
        <v>1615</v>
      </c>
      <c r="B703">
        <v>28022327</v>
      </c>
      <c r="C703" t="s">
        <v>540</v>
      </c>
      <c r="D703" t="s">
        <v>541</v>
      </c>
      <c r="E703" s="30" t="s">
        <v>1616</v>
      </c>
      <c r="F703" t="s">
        <v>549</v>
      </c>
      <c r="G703" t="s">
        <v>1295</v>
      </c>
      <c r="H703">
        <v>4364349</v>
      </c>
      <c r="I703" t="s">
        <v>6171</v>
      </c>
      <c r="J703" t="s">
        <v>6172</v>
      </c>
      <c r="K703" t="s">
        <v>549</v>
      </c>
      <c r="L703" t="s">
        <v>6171</v>
      </c>
      <c r="M703" t="s">
        <v>6173</v>
      </c>
      <c r="N703" t="s">
        <v>6174</v>
      </c>
      <c r="O703" s="87">
        <f t="shared" si="45"/>
        <v>92.74</v>
      </c>
      <c r="P703" t="s">
        <v>555</v>
      </c>
      <c r="Q703" s="86">
        <v>927400</v>
      </c>
      <c r="R703" s="86">
        <v>20470000</v>
      </c>
      <c r="S703">
        <f t="shared" ref="S703:S729" si="46">R703/1000000</f>
        <v>20.47</v>
      </c>
      <c r="T703" s="86">
        <v>12267</v>
      </c>
      <c r="U703" t="s">
        <v>1670</v>
      </c>
      <c r="Z703" t="s">
        <v>8500</v>
      </c>
    </row>
    <row r="704" spans="1:26" ht="15" customHeight="1" x14ac:dyDescent="0.25">
      <c r="A704" t="s">
        <v>1615</v>
      </c>
      <c r="B704">
        <v>28022327</v>
      </c>
      <c r="C704" t="s">
        <v>540</v>
      </c>
      <c r="D704" t="s">
        <v>541</v>
      </c>
      <c r="E704" s="30" t="s">
        <v>1616</v>
      </c>
      <c r="F704" t="s">
        <v>549</v>
      </c>
      <c r="G704" t="s">
        <v>1295</v>
      </c>
      <c r="H704">
        <v>4364349</v>
      </c>
      <c r="I704" t="s">
        <v>6175</v>
      </c>
      <c r="J704" t="s">
        <v>6176</v>
      </c>
      <c r="K704" t="s">
        <v>549</v>
      </c>
      <c r="L704" t="s">
        <v>6175</v>
      </c>
      <c r="M704" t="s">
        <v>6177</v>
      </c>
      <c r="N704" t="s">
        <v>6178</v>
      </c>
      <c r="O704" s="87">
        <f t="shared" si="45"/>
        <v>1212.0999999999999</v>
      </c>
      <c r="P704" t="s">
        <v>555</v>
      </c>
      <c r="Q704" s="86">
        <v>12121000</v>
      </c>
      <c r="R704" s="86">
        <v>267570000</v>
      </c>
      <c r="S704">
        <f t="shared" si="46"/>
        <v>267.57</v>
      </c>
      <c r="T704" s="86">
        <v>13445</v>
      </c>
      <c r="U704" t="s">
        <v>3737</v>
      </c>
      <c r="Z704" t="s">
        <v>8501</v>
      </c>
    </row>
    <row r="705" spans="1:27" ht="15" customHeight="1" x14ac:dyDescent="0.25">
      <c r="A705" t="s">
        <v>1615</v>
      </c>
      <c r="B705">
        <v>28022327</v>
      </c>
      <c r="C705" t="s">
        <v>540</v>
      </c>
      <c r="D705" t="s">
        <v>541</v>
      </c>
      <c r="E705" s="30" t="s">
        <v>1616</v>
      </c>
      <c r="F705" t="s">
        <v>549</v>
      </c>
      <c r="G705" t="s">
        <v>1295</v>
      </c>
      <c r="H705">
        <v>4364349</v>
      </c>
      <c r="I705" t="s">
        <v>6179</v>
      </c>
      <c r="J705" t="s">
        <v>6180</v>
      </c>
      <c r="K705" t="s">
        <v>549</v>
      </c>
      <c r="L705" t="s">
        <v>6179</v>
      </c>
      <c r="M705" t="s">
        <v>6181</v>
      </c>
      <c r="N705" t="s">
        <v>1669</v>
      </c>
      <c r="O705" s="87">
        <f t="shared" si="45"/>
        <v>685.48</v>
      </c>
      <c r="P705" t="s">
        <v>555</v>
      </c>
      <c r="Q705" s="86">
        <v>6854800</v>
      </c>
      <c r="R705" s="86">
        <v>151320000</v>
      </c>
      <c r="S705">
        <f t="shared" si="46"/>
        <v>151.32</v>
      </c>
      <c r="T705" s="86">
        <v>12267</v>
      </c>
      <c r="U705" t="s">
        <v>1670</v>
      </c>
      <c r="Z705" t="s">
        <v>8500</v>
      </c>
    </row>
    <row r="706" spans="1:27" ht="15" customHeight="1" x14ac:dyDescent="0.25">
      <c r="A706" t="s">
        <v>1615</v>
      </c>
      <c r="B706">
        <v>28022327</v>
      </c>
      <c r="C706" t="s">
        <v>540</v>
      </c>
      <c r="D706" t="s">
        <v>541</v>
      </c>
      <c r="E706" s="30" t="s">
        <v>1616</v>
      </c>
      <c r="F706" t="s">
        <v>549</v>
      </c>
      <c r="G706" t="s">
        <v>1295</v>
      </c>
      <c r="H706">
        <v>4364349</v>
      </c>
      <c r="I706" t="s">
        <v>6182</v>
      </c>
      <c r="J706" t="s">
        <v>6183</v>
      </c>
      <c r="K706" t="s">
        <v>549</v>
      </c>
      <c r="L706" t="s">
        <v>6182</v>
      </c>
      <c r="M706" t="s">
        <v>6184</v>
      </c>
      <c r="N706" t="s">
        <v>1877</v>
      </c>
      <c r="O706" s="87">
        <f t="shared" si="45"/>
        <v>250</v>
      </c>
      <c r="P706" t="s">
        <v>555</v>
      </c>
      <c r="Q706" s="86">
        <v>2500000</v>
      </c>
      <c r="R706" s="86">
        <v>55190000</v>
      </c>
      <c r="S706">
        <f t="shared" si="46"/>
        <v>55.19</v>
      </c>
      <c r="T706" s="86">
        <v>13453</v>
      </c>
      <c r="U706" t="s">
        <v>1653</v>
      </c>
      <c r="Z706" t="s">
        <v>8033</v>
      </c>
    </row>
    <row r="707" spans="1:27" ht="15" customHeight="1" x14ac:dyDescent="0.25">
      <c r="A707" t="s">
        <v>1615</v>
      </c>
      <c r="B707">
        <v>28022327</v>
      </c>
      <c r="C707" t="s">
        <v>540</v>
      </c>
      <c r="D707" t="s">
        <v>541</v>
      </c>
      <c r="E707" s="30" t="s">
        <v>1616</v>
      </c>
      <c r="F707" t="s">
        <v>549</v>
      </c>
      <c r="G707" t="s">
        <v>1295</v>
      </c>
      <c r="H707">
        <v>4364349</v>
      </c>
      <c r="I707" t="s">
        <v>6185</v>
      </c>
      <c r="J707" t="s">
        <v>6186</v>
      </c>
      <c r="K707" t="s">
        <v>549</v>
      </c>
      <c r="L707" t="s">
        <v>6185</v>
      </c>
      <c r="M707" t="s">
        <v>6187</v>
      </c>
      <c r="N707" t="s">
        <v>1664</v>
      </c>
      <c r="O707" s="87">
        <f t="shared" si="45"/>
        <v>548.38</v>
      </c>
      <c r="P707" t="s">
        <v>555</v>
      </c>
      <c r="Q707" s="86">
        <v>5483800</v>
      </c>
      <c r="R707" s="86">
        <v>121050000</v>
      </c>
      <c r="S707">
        <f t="shared" si="46"/>
        <v>121.05</v>
      </c>
      <c r="T707" s="86">
        <v>13450</v>
      </c>
      <c r="U707" t="s">
        <v>1665</v>
      </c>
      <c r="Z707" t="s">
        <v>8050</v>
      </c>
    </row>
    <row r="708" spans="1:27" ht="15" customHeight="1" x14ac:dyDescent="0.25">
      <c r="A708" t="s">
        <v>1615</v>
      </c>
      <c r="B708">
        <v>28022327</v>
      </c>
      <c r="C708" t="s">
        <v>540</v>
      </c>
      <c r="D708" t="s">
        <v>541</v>
      </c>
      <c r="E708" s="30" t="s">
        <v>1616</v>
      </c>
      <c r="F708" t="s">
        <v>549</v>
      </c>
      <c r="G708" t="s">
        <v>1295</v>
      </c>
      <c r="H708">
        <v>4364349</v>
      </c>
      <c r="I708" t="s">
        <v>6188</v>
      </c>
      <c r="J708" t="s">
        <v>6189</v>
      </c>
      <c r="K708" t="s">
        <v>549</v>
      </c>
      <c r="L708" t="s">
        <v>6188</v>
      </c>
      <c r="M708" t="s">
        <v>6190</v>
      </c>
      <c r="N708" t="s">
        <v>6191</v>
      </c>
      <c r="O708" s="87">
        <f t="shared" si="45"/>
        <v>318.55</v>
      </c>
      <c r="P708" t="s">
        <v>555</v>
      </c>
      <c r="Q708" s="86">
        <v>3185500</v>
      </c>
      <c r="R708" s="86">
        <v>70320000</v>
      </c>
      <c r="S708">
        <f t="shared" si="46"/>
        <v>70.319999999999993</v>
      </c>
      <c r="T708" s="86">
        <v>13454</v>
      </c>
      <c r="U708" t="s">
        <v>6192</v>
      </c>
      <c r="Z708" t="s">
        <v>8502</v>
      </c>
    </row>
    <row r="709" spans="1:27" ht="15" customHeight="1" x14ac:dyDescent="0.25">
      <c r="A709" t="s">
        <v>1615</v>
      </c>
      <c r="B709">
        <v>28022327</v>
      </c>
      <c r="C709" t="s">
        <v>540</v>
      </c>
      <c r="D709" t="s">
        <v>541</v>
      </c>
      <c r="E709" s="30" t="s">
        <v>1616</v>
      </c>
      <c r="F709" t="s">
        <v>549</v>
      </c>
      <c r="G709" t="s">
        <v>1295</v>
      </c>
      <c r="H709">
        <v>4364349</v>
      </c>
      <c r="I709" t="s">
        <v>6193</v>
      </c>
      <c r="J709" t="s">
        <v>6194</v>
      </c>
      <c r="K709" t="s">
        <v>549</v>
      </c>
      <c r="L709" t="s">
        <v>6193</v>
      </c>
      <c r="M709" t="s">
        <v>6195</v>
      </c>
      <c r="N709" t="s">
        <v>1805</v>
      </c>
      <c r="O709" s="87">
        <f t="shared" si="45"/>
        <v>217.74</v>
      </c>
      <c r="P709" t="s">
        <v>555</v>
      </c>
      <c r="Q709" s="86">
        <v>2177400</v>
      </c>
      <c r="R709" s="86">
        <v>48070000</v>
      </c>
      <c r="S709">
        <f t="shared" si="46"/>
        <v>48.07</v>
      </c>
      <c r="T709" s="86">
        <v>16072</v>
      </c>
      <c r="U709" t="s">
        <v>1806</v>
      </c>
      <c r="Z709" t="s">
        <v>8028</v>
      </c>
    </row>
    <row r="710" spans="1:27" ht="15" customHeight="1" x14ac:dyDescent="0.25">
      <c r="A710" t="s">
        <v>1615</v>
      </c>
      <c r="B710">
        <v>28022327</v>
      </c>
      <c r="C710" t="s">
        <v>540</v>
      </c>
      <c r="D710" t="s">
        <v>541</v>
      </c>
      <c r="E710" s="30" t="s">
        <v>1616</v>
      </c>
      <c r="F710" t="s">
        <v>549</v>
      </c>
      <c r="G710" t="s">
        <v>1295</v>
      </c>
      <c r="H710">
        <v>4364349</v>
      </c>
      <c r="I710" t="s">
        <v>6196</v>
      </c>
      <c r="J710" t="s">
        <v>6197</v>
      </c>
      <c r="K710" t="s">
        <v>549</v>
      </c>
      <c r="L710" t="s">
        <v>6196</v>
      </c>
      <c r="M710" t="s">
        <v>6198</v>
      </c>
      <c r="N710" t="s">
        <v>2017</v>
      </c>
      <c r="O710" s="87">
        <f t="shared" si="45"/>
        <v>30.65</v>
      </c>
      <c r="P710" t="s">
        <v>555</v>
      </c>
      <c r="Q710" s="86">
        <v>306500</v>
      </c>
      <c r="R710" s="86">
        <v>6770000</v>
      </c>
      <c r="S710">
        <f t="shared" si="46"/>
        <v>6.77</v>
      </c>
      <c r="T710" s="86">
        <v>11659</v>
      </c>
      <c r="U710" t="s">
        <v>2018</v>
      </c>
      <c r="Z710" t="s">
        <v>8044</v>
      </c>
    </row>
    <row r="711" spans="1:27" ht="15" customHeight="1" x14ac:dyDescent="0.25">
      <c r="A711" t="s">
        <v>1615</v>
      </c>
      <c r="B711">
        <v>28022327</v>
      </c>
      <c r="C711" t="s">
        <v>540</v>
      </c>
      <c r="D711" t="s">
        <v>541</v>
      </c>
      <c r="E711" s="30" t="s">
        <v>1616</v>
      </c>
      <c r="F711" t="s">
        <v>549</v>
      </c>
      <c r="G711" t="s">
        <v>1295</v>
      </c>
      <c r="H711">
        <v>4364349</v>
      </c>
      <c r="I711" t="s">
        <v>6199</v>
      </c>
      <c r="J711" t="s">
        <v>6200</v>
      </c>
      <c r="K711" t="s">
        <v>549</v>
      </c>
      <c r="L711" t="s">
        <v>6199</v>
      </c>
      <c r="M711" t="s">
        <v>6201</v>
      </c>
      <c r="N711" t="s">
        <v>2095</v>
      </c>
      <c r="O711" s="87">
        <f t="shared" si="45"/>
        <v>60.48</v>
      </c>
      <c r="P711" t="s">
        <v>555</v>
      </c>
      <c r="Q711" s="86">
        <v>604800</v>
      </c>
      <c r="R711" s="86">
        <v>13350000</v>
      </c>
      <c r="S711">
        <f t="shared" si="46"/>
        <v>13.35</v>
      </c>
      <c r="T711" s="86">
        <v>15111</v>
      </c>
      <c r="U711" t="s">
        <v>1708</v>
      </c>
      <c r="Y711" t="s">
        <v>8030</v>
      </c>
    </row>
    <row r="712" spans="1:27" ht="15" customHeight="1" x14ac:dyDescent="0.25">
      <c r="A712" t="s">
        <v>1615</v>
      </c>
      <c r="B712">
        <v>28022327</v>
      </c>
      <c r="C712" t="s">
        <v>540</v>
      </c>
      <c r="D712" t="s">
        <v>541</v>
      </c>
      <c r="E712" s="30" t="s">
        <v>1616</v>
      </c>
      <c r="F712" t="s">
        <v>549</v>
      </c>
      <c r="G712" t="s">
        <v>1295</v>
      </c>
      <c r="H712">
        <v>4364349</v>
      </c>
      <c r="I712" t="s">
        <v>6202</v>
      </c>
      <c r="J712" t="s">
        <v>6203</v>
      </c>
      <c r="K712" t="s">
        <v>549</v>
      </c>
      <c r="L712" t="s">
        <v>6202</v>
      </c>
      <c r="M712" t="s">
        <v>6204</v>
      </c>
      <c r="N712" t="s">
        <v>2945</v>
      </c>
      <c r="O712" s="87">
        <f t="shared" si="45"/>
        <v>38.11</v>
      </c>
      <c r="P712" t="s">
        <v>555</v>
      </c>
      <c r="Q712" s="86">
        <v>381100</v>
      </c>
      <c r="R712" s="86">
        <v>8410000</v>
      </c>
      <c r="S712">
        <f t="shared" si="46"/>
        <v>8.41</v>
      </c>
      <c r="T712" s="86">
        <v>15117</v>
      </c>
      <c r="U712" t="s">
        <v>2946</v>
      </c>
      <c r="Y712" t="s">
        <v>8040</v>
      </c>
    </row>
    <row r="713" spans="1:27" ht="15" customHeight="1" x14ac:dyDescent="0.25">
      <c r="A713" t="s">
        <v>1615</v>
      </c>
      <c r="B713">
        <v>28022327</v>
      </c>
      <c r="C713" t="s">
        <v>540</v>
      </c>
      <c r="D713" t="s">
        <v>541</v>
      </c>
      <c r="E713" s="30" t="s">
        <v>1616</v>
      </c>
      <c r="F713" t="s">
        <v>549</v>
      </c>
      <c r="G713" t="s">
        <v>1295</v>
      </c>
      <c r="H713">
        <v>4364349</v>
      </c>
      <c r="I713" t="s">
        <v>6205</v>
      </c>
      <c r="J713" t="s">
        <v>6206</v>
      </c>
      <c r="K713" t="s">
        <v>549</v>
      </c>
      <c r="L713" t="s">
        <v>6205</v>
      </c>
      <c r="M713" t="s">
        <v>6207</v>
      </c>
      <c r="N713" t="s">
        <v>5923</v>
      </c>
      <c r="O713" s="87">
        <f t="shared" si="45"/>
        <v>8.08</v>
      </c>
      <c r="P713" t="s">
        <v>555</v>
      </c>
      <c r="Q713" s="86">
        <v>80800</v>
      </c>
      <c r="R713" s="86">
        <v>1780000</v>
      </c>
      <c r="S713">
        <f t="shared" si="46"/>
        <v>1.78</v>
      </c>
      <c r="T713" s="86">
        <v>15947</v>
      </c>
      <c r="U713" t="s">
        <v>1900</v>
      </c>
      <c r="Z713" t="s">
        <v>8039</v>
      </c>
    </row>
    <row r="714" spans="1:27" ht="15" customHeight="1" x14ac:dyDescent="0.25">
      <c r="A714" t="s">
        <v>1615</v>
      </c>
      <c r="B714">
        <v>28022327</v>
      </c>
      <c r="C714" t="s">
        <v>540</v>
      </c>
      <c r="D714" t="s">
        <v>541</v>
      </c>
      <c r="E714" s="30" t="s">
        <v>1616</v>
      </c>
      <c r="F714" t="s">
        <v>549</v>
      </c>
      <c r="G714" t="s">
        <v>1295</v>
      </c>
      <c r="H714">
        <v>4364349</v>
      </c>
      <c r="I714" t="s">
        <v>6208</v>
      </c>
      <c r="J714" t="s">
        <v>6209</v>
      </c>
      <c r="K714" t="s">
        <v>549</v>
      </c>
      <c r="L714" t="s">
        <v>6208</v>
      </c>
      <c r="M714" t="s">
        <v>6210</v>
      </c>
      <c r="N714" t="s">
        <v>6025</v>
      </c>
      <c r="O714" s="87">
        <f t="shared" si="45"/>
        <v>335.5</v>
      </c>
      <c r="P714" t="s">
        <v>555</v>
      </c>
      <c r="Q714" s="86">
        <v>3355000</v>
      </c>
      <c r="R714" s="86">
        <v>74060000</v>
      </c>
      <c r="S714">
        <f t="shared" si="46"/>
        <v>74.06</v>
      </c>
      <c r="T714" s="86">
        <v>17384</v>
      </c>
      <c r="U714" t="s">
        <v>1713</v>
      </c>
      <c r="AA714" t="s">
        <v>8055</v>
      </c>
    </row>
    <row r="715" spans="1:27" ht="15" customHeight="1" x14ac:dyDescent="0.25">
      <c r="A715" t="s">
        <v>1615</v>
      </c>
      <c r="B715">
        <v>28022327</v>
      </c>
      <c r="C715" t="s">
        <v>540</v>
      </c>
      <c r="D715" t="s">
        <v>541</v>
      </c>
      <c r="E715" s="30" t="s">
        <v>1616</v>
      </c>
      <c r="F715" t="s">
        <v>549</v>
      </c>
      <c r="G715" t="s">
        <v>1295</v>
      </c>
      <c r="H715">
        <v>4364349</v>
      </c>
      <c r="I715" t="s">
        <v>6211</v>
      </c>
      <c r="J715" t="s">
        <v>6212</v>
      </c>
      <c r="K715" t="s">
        <v>549</v>
      </c>
      <c r="L715" t="s">
        <v>6211</v>
      </c>
      <c r="M715" t="s">
        <v>6213</v>
      </c>
      <c r="N715" t="s">
        <v>6025</v>
      </c>
      <c r="O715" s="87">
        <f t="shared" si="45"/>
        <v>464.54</v>
      </c>
      <c r="P715" t="s">
        <v>555</v>
      </c>
      <c r="Q715" s="86">
        <v>4645400</v>
      </c>
      <c r="R715" s="86">
        <v>102550000</v>
      </c>
      <c r="S715">
        <f t="shared" si="46"/>
        <v>102.55</v>
      </c>
      <c r="T715" s="86">
        <v>17384</v>
      </c>
      <c r="U715" t="s">
        <v>1713</v>
      </c>
      <c r="AA715" t="s">
        <v>8055</v>
      </c>
    </row>
    <row r="716" spans="1:27" ht="15" customHeight="1" x14ac:dyDescent="0.25">
      <c r="A716" t="s">
        <v>1615</v>
      </c>
      <c r="B716">
        <v>28022327</v>
      </c>
      <c r="C716" t="s">
        <v>540</v>
      </c>
      <c r="D716" t="s">
        <v>541</v>
      </c>
      <c r="E716" s="30" t="s">
        <v>1616</v>
      </c>
      <c r="F716" t="s">
        <v>549</v>
      </c>
      <c r="G716" t="s">
        <v>1295</v>
      </c>
      <c r="H716">
        <v>4364349</v>
      </c>
      <c r="I716" t="s">
        <v>6214</v>
      </c>
      <c r="J716" t="s">
        <v>6215</v>
      </c>
      <c r="K716" t="s">
        <v>549</v>
      </c>
      <c r="L716" t="s">
        <v>6214</v>
      </c>
      <c r="M716" t="s">
        <v>6216</v>
      </c>
      <c r="N716" t="s">
        <v>5991</v>
      </c>
      <c r="O716" s="87">
        <f t="shared" si="45"/>
        <v>70.97</v>
      </c>
      <c r="P716" t="s">
        <v>555</v>
      </c>
      <c r="Q716" s="86">
        <v>709700</v>
      </c>
      <c r="R716" s="86">
        <v>15670000</v>
      </c>
      <c r="S716">
        <f t="shared" si="46"/>
        <v>15.67</v>
      </c>
      <c r="T716" s="86">
        <v>17383</v>
      </c>
      <c r="U716" t="s">
        <v>1755</v>
      </c>
      <c r="AA716" t="s">
        <v>8048</v>
      </c>
    </row>
    <row r="717" spans="1:27" ht="15" customHeight="1" x14ac:dyDescent="0.25">
      <c r="A717" t="s">
        <v>1615</v>
      </c>
      <c r="B717">
        <v>28022327</v>
      </c>
      <c r="C717" t="s">
        <v>540</v>
      </c>
      <c r="D717" t="s">
        <v>541</v>
      </c>
      <c r="E717" s="30" t="s">
        <v>1616</v>
      </c>
      <c r="F717" t="s">
        <v>549</v>
      </c>
      <c r="G717" t="s">
        <v>1295</v>
      </c>
      <c r="H717">
        <v>4364349</v>
      </c>
      <c r="I717" t="s">
        <v>6217</v>
      </c>
      <c r="J717" t="s">
        <v>6218</v>
      </c>
      <c r="K717" t="s">
        <v>549</v>
      </c>
      <c r="L717" t="s">
        <v>6217</v>
      </c>
      <c r="M717" t="s">
        <v>6219</v>
      </c>
      <c r="N717" t="s">
        <v>6220</v>
      </c>
      <c r="O717" s="87">
        <f t="shared" si="45"/>
        <v>38.71</v>
      </c>
      <c r="P717" t="s">
        <v>555</v>
      </c>
      <c r="Q717" s="86">
        <v>387100</v>
      </c>
      <c r="R717" s="86">
        <v>8550000</v>
      </c>
      <c r="S717">
        <f t="shared" si="46"/>
        <v>8.5500000000000007</v>
      </c>
      <c r="T717" s="86">
        <v>17390</v>
      </c>
      <c r="U717" t="s">
        <v>1723</v>
      </c>
      <c r="AA717" t="s">
        <v>8503</v>
      </c>
    </row>
    <row r="718" spans="1:27" ht="15" customHeight="1" x14ac:dyDescent="0.25">
      <c r="A718" t="s">
        <v>1615</v>
      </c>
      <c r="B718">
        <v>28022327</v>
      </c>
      <c r="C718" t="s">
        <v>540</v>
      </c>
      <c r="D718" t="s">
        <v>541</v>
      </c>
      <c r="E718" s="30" t="s">
        <v>1616</v>
      </c>
      <c r="F718" t="s">
        <v>549</v>
      </c>
      <c r="G718" t="s">
        <v>1295</v>
      </c>
      <c r="H718">
        <v>4364349</v>
      </c>
      <c r="I718" t="s">
        <v>6221</v>
      </c>
      <c r="J718" t="s">
        <v>6222</v>
      </c>
      <c r="K718" t="s">
        <v>549</v>
      </c>
      <c r="L718" t="s">
        <v>6221</v>
      </c>
      <c r="M718" t="s">
        <v>6223</v>
      </c>
      <c r="N718" t="s">
        <v>6220</v>
      </c>
      <c r="O718" s="87">
        <f t="shared" si="45"/>
        <v>941.99</v>
      </c>
      <c r="P718" t="s">
        <v>555</v>
      </c>
      <c r="Q718" s="86">
        <v>9419900</v>
      </c>
      <c r="R718" s="86">
        <v>207940000</v>
      </c>
      <c r="S718">
        <f t="shared" si="46"/>
        <v>207.94</v>
      </c>
      <c r="T718" s="86">
        <v>17390</v>
      </c>
      <c r="U718" t="s">
        <v>1723</v>
      </c>
      <c r="AA718" t="s">
        <v>8503</v>
      </c>
    </row>
    <row r="719" spans="1:27" ht="15" customHeight="1" x14ac:dyDescent="0.25">
      <c r="A719" t="s">
        <v>1615</v>
      </c>
      <c r="B719">
        <v>28022327</v>
      </c>
      <c r="C719" t="s">
        <v>540</v>
      </c>
      <c r="D719" t="s">
        <v>541</v>
      </c>
      <c r="E719" s="30" t="s">
        <v>1616</v>
      </c>
      <c r="F719" t="s">
        <v>549</v>
      </c>
      <c r="G719" t="s">
        <v>1295</v>
      </c>
      <c r="H719">
        <v>4364349</v>
      </c>
      <c r="I719" t="s">
        <v>6224</v>
      </c>
      <c r="J719" t="s">
        <v>6225</v>
      </c>
      <c r="K719" t="s">
        <v>549</v>
      </c>
      <c r="L719" t="s">
        <v>6224</v>
      </c>
      <c r="M719" t="s">
        <v>6226</v>
      </c>
      <c r="N719" t="s">
        <v>6061</v>
      </c>
      <c r="O719" s="87">
        <f t="shared" si="45"/>
        <v>109.68</v>
      </c>
      <c r="P719" t="s">
        <v>555</v>
      </c>
      <c r="Q719" s="86">
        <v>1096800</v>
      </c>
      <c r="R719" s="86">
        <v>24210000</v>
      </c>
      <c r="S719">
        <f t="shared" si="46"/>
        <v>24.21</v>
      </c>
      <c r="T719" s="86">
        <v>17389</v>
      </c>
      <c r="U719" t="s">
        <v>1718</v>
      </c>
      <c r="AA719" t="s">
        <v>8046</v>
      </c>
    </row>
    <row r="720" spans="1:27" ht="15" customHeight="1" x14ac:dyDescent="0.25">
      <c r="A720" t="s">
        <v>1615</v>
      </c>
      <c r="B720">
        <v>28022327</v>
      </c>
      <c r="C720" t="s">
        <v>540</v>
      </c>
      <c r="D720" t="s">
        <v>541</v>
      </c>
      <c r="E720" s="30" t="s">
        <v>1616</v>
      </c>
      <c r="F720" t="s">
        <v>549</v>
      </c>
      <c r="G720" t="s">
        <v>1295</v>
      </c>
      <c r="H720">
        <v>4364349</v>
      </c>
      <c r="I720" t="s">
        <v>6227</v>
      </c>
      <c r="J720" t="s">
        <v>6228</v>
      </c>
      <c r="K720" t="s">
        <v>549</v>
      </c>
      <c r="L720" t="s">
        <v>6227</v>
      </c>
      <c r="M720" t="s">
        <v>6229</v>
      </c>
      <c r="N720" t="s">
        <v>5991</v>
      </c>
      <c r="O720" s="87">
        <f t="shared" si="45"/>
        <v>445.19</v>
      </c>
      <c r="P720" t="s">
        <v>555</v>
      </c>
      <c r="Q720" s="86">
        <v>4451900</v>
      </c>
      <c r="R720" s="86">
        <v>98270000</v>
      </c>
      <c r="S720">
        <f t="shared" si="46"/>
        <v>98.27</v>
      </c>
      <c r="T720" s="86">
        <v>17383</v>
      </c>
      <c r="U720" t="s">
        <v>1755</v>
      </c>
      <c r="AA720" t="s">
        <v>8048</v>
      </c>
    </row>
    <row r="721" spans="1:27" ht="15" customHeight="1" x14ac:dyDescent="0.25">
      <c r="A721" t="s">
        <v>1615</v>
      </c>
      <c r="B721">
        <v>28022327</v>
      </c>
      <c r="C721" t="s">
        <v>540</v>
      </c>
      <c r="D721" t="s">
        <v>541</v>
      </c>
      <c r="E721" s="30" t="s">
        <v>1616</v>
      </c>
      <c r="F721" t="s">
        <v>549</v>
      </c>
      <c r="G721" t="s">
        <v>1295</v>
      </c>
      <c r="H721">
        <v>4364349</v>
      </c>
      <c r="I721" t="s">
        <v>6230</v>
      </c>
      <c r="J721" t="s">
        <v>6231</v>
      </c>
      <c r="K721" t="s">
        <v>549</v>
      </c>
      <c r="L721" t="s">
        <v>6230</v>
      </c>
      <c r="M721" t="s">
        <v>6232</v>
      </c>
      <c r="N721" t="s">
        <v>6233</v>
      </c>
      <c r="O721" s="87">
        <f t="shared" si="45"/>
        <v>123.41</v>
      </c>
      <c r="P721" t="s">
        <v>555</v>
      </c>
      <c r="Q721" s="86">
        <v>1234100</v>
      </c>
      <c r="R721" s="86">
        <v>27200000</v>
      </c>
      <c r="S721">
        <f t="shared" si="46"/>
        <v>27.2</v>
      </c>
      <c r="T721" s="86">
        <v>13582</v>
      </c>
      <c r="U721" t="s">
        <v>1675</v>
      </c>
      <c r="Z721" t="s">
        <v>8032</v>
      </c>
    </row>
    <row r="722" spans="1:27" ht="15" customHeight="1" x14ac:dyDescent="0.25">
      <c r="A722" t="s">
        <v>1615</v>
      </c>
      <c r="B722">
        <v>28022327</v>
      </c>
      <c r="C722" t="s">
        <v>540</v>
      </c>
      <c r="D722" t="s">
        <v>541</v>
      </c>
      <c r="E722" s="30" t="s">
        <v>1616</v>
      </c>
      <c r="F722" t="s">
        <v>549</v>
      </c>
      <c r="G722" t="s">
        <v>1295</v>
      </c>
      <c r="H722">
        <v>4364349</v>
      </c>
      <c r="I722" t="s">
        <v>6234</v>
      </c>
      <c r="J722" t="s">
        <v>6235</v>
      </c>
      <c r="K722" t="s">
        <v>549</v>
      </c>
      <c r="L722" t="s">
        <v>6234</v>
      </c>
      <c r="M722" t="s">
        <v>6236</v>
      </c>
      <c r="N722" t="s">
        <v>6237</v>
      </c>
      <c r="O722" s="87">
        <f t="shared" si="45"/>
        <v>503.63</v>
      </c>
      <c r="P722" t="s">
        <v>555</v>
      </c>
      <c r="Q722" s="86">
        <v>5036300</v>
      </c>
      <c r="R722" s="86">
        <v>111000000</v>
      </c>
      <c r="S722">
        <f t="shared" si="46"/>
        <v>111</v>
      </c>
      <c r="T722" s="86">
        <v>13459</v>
      </c>
      <c r="U722" t="s">
        <v>3144</v>
      </c>
      <c r="Z722" t="s">
        <v>8504</v>
      </c>
    </row>
    <row r="723" spans="1:27" ht="15" customHeight="1" x14ac:dyDescent="0.25">
      <c r="A723" t="s">
        <v>1615</v>
      </c>
      <c r="B723">
        <v>28022327</v>
      </c>
      <c r="C723" t="s">
        <v>540</v>
      </c>
      <c r="D723" t="s">
        <v>541</v>
      </c>
      <c r="E723" s="30" t="s">
        <v>1616</v>
      </c>
      <c r="F723" t="s">
        <v>549</v>
      </c>
      <c r="G723" t="s">
        <v>1295</v>
      </c>
      <c r="H723">
        <v>4364349</v>
      </c>
      <c r="I723" t="s">
        <v>6238</v>
      </c>
      <c r="J723" t="s">
        <v>6239</v>
      </c>
      <c r="K723" t="s">
        <v>549</v>
      </c>
      <c r="L723" t="s">
        <v>6238</v>
      </c>
      <c r="M723" t="s">
        <v>6240</v>
      </c>
      <c r="N723" t="s">
        <v>1825</v>
      </c>
      <c r="O723" s="87">
        <f t="shared" si="45"/>
        <v>36.29</v>
      </c>
      <c r="P723" t="s">
        <v>555</v>
      </c>
      <c r="Q723" s="86">
        <v>362900</v>
      </c>
      <c r="R723" s="86">
        <v>8150000</v>
      </c>
      <c r="S723">
        <f t="shared" si="46"/>
        <v>8.15</v>
      </c>
      <c r="T723" s="86">
        <v>10287</v>
      </c>
      <c r="U723" t="s">
        <v>1826</v>
      </c>
      <c r="Z723" t="s">
        <v>8505</v>
      </c>
    </row>
    <row r="724" spans="1:27" ht="15" customHeight="1" x14ac:dyDescent="0.25">
      <c r="A724" t="s">
        <v>1615</v>
      </c>
      <c r="B724">
        <v>28022327</v>
      </c>
      <c r="C724" t="s">
        <v>540</v>
      </c>
      <c r="D724" t="s">
        <v>541</v>
      </c>
      <c r="E724" s="30" t="s">
        <v>1616</v>
      </c>
      <c r="F724" t="s">
        <v>549</v>
      </c>
      <c r="G724" t="s">
        <v>1295</v>
      </c>
      <c r="H724">
        <v>4364349</v>
      </c>
      <c r="I724" t="s">
        <v>6241</v>
      </c>
      <c r="J724" t="s">
        <v>6242</v>
      </c>
      <c r="K724" t="s">
        <v>549</v>
      </c>
      <c r="L724" t="s">
        <v>6241</v>
      </c>
      <c r="M724" t="s">
        <v>6243</v>
      </c>
      <c r="N724" t="s">
        <v>6244</v>
      </c>
      <c r="O724" s="87">
        <f t="shared" si="45"/>
        <v>148.4</v>
      </c>
      <c r="P724" t="s">
        <v>555</v>
      </c>
      <c r="Q724" s="86">
        <v>1484000</v>
      </c>
      <c r="R724" s="86">
        <v>33340000</v>
      </c>
      <c r="S724">
        <f t="shared" si="46"/>
        <v>33.340000000000003</v>
      </c>
      <c r="T724" s="86">
        <v>17390</v>
      </c>
      <c r="U724" t="s">
        <v>1723</v>
      </c>
      <c r="AA724" t="s">
        <v>8503</v>
      </c>
    </row>
    <row r="725" spans="1:27" ht="15" customHeight="1" x14ac:dyDescent="0.25">
      <c r="A725" t="s">
        <v>1615</v>
      </c>
      <c r="B725">
        <v>28022327</v>
      </c>
      <c r="C725" t="s">
        <v>540</v>
      </c>
      <c r="D725" t="s">
        <v>541</v>
      </c>
      <c r="E725" s="30" t="s">
        <v>1616</v>
      </c>
      <c r="F725" t="s">
        <v>549</v>
      </c>
      <c r="G725" t="s">
        <v>1295</v>
      </c>
      <c r="H725">
        <v>4364349</v>
      </c>
      <c r="I725" t="s">
        <v>6245</v>
      </c>
      <c r="J725" t="s">
        <v>6246</v>
      </c>
      <c r="K725" t="s">
        <v>549</v>
      </c>
      <c r="L725" t="s">
        <v>6245</v>
      </c>
      <c r="M725" t="s">
        <v>6247</v>
      </c>
      <c r="N725" t="s">
        <v>1891</v>
      </c>
      <c r="O725" s="87">
        <f t="shared" si="45"/>
        <v>2976.48</v>
      </c>
      <c r="P725" t="s">
        <v>555</v>
      </c>
      <c r="Q725" s="86">
        <v>29764800</v>
      </c>
      <c r="R725" s="86">
        <v>668660000</v>
      </c>
      <c r="S725">
        <f t="shared" si="46"/>
        <v>668.66</v>
      </c>
      <c r="T725" s="86">
        <v>10283</v>
      </c>
      <c r="U725" t="s">
        <v>6248</v>
      </c>
      <c r="Z725" t="s">
        <v>8506</v>
      </c>
    </row>
    <row r="726" spans="1:27" ht="15" customHeight="1" x14ac:dyDescent="0.25">
      <c r="A726" t="s">
        <v>1615</v>
      </c>
      <c r="B726">
        <v>28022327</v>
      </c>
      <c r="C726" t="s">
        <v>540</v>
      </c>
      <c r="D726" t="s">
        <v>541</v>
      </c>
      <c r="E726" s="30" t="s">
        <v>1616</v>
      </c>
      <c r="F726" t="s">
        <v>549</v>
      </c>
      <c r="G726" t="s">
        <v>1295</v>
      </c>
      <c r="H726">
        <v>4364349</v>
      </c>
      <c r="I726" t="s">
        <v>6249</v>
      </c>
      <c r="J726" t="s">
        <v>6250</v>
      </c>
      <c r="K726" t="s">
        <v>549</v>
      </c>
      <c r="L726" t="s">
        <v>6249</v>
      </c>
      <c r="M726" t="s">
        <v>6251</v>
      </c>
      <c r="N726" t="s">
        <v>6252</v>
      </c>
      <c r="O726" s="87">
        <f t="shared" si="45"/>
        <v>108.87</v>
      </c>
      <c r="P726" t="s">
        <v>555</v>
      </c>
      <c r="Q726" s="86">
        <v>1088700</v>
      </c>
      <c r="R726" s="86">
        <v>24460000</v>
      </c>
      <c r="S726">
        <f t="shared" si="46"/>
        <v>24.46</v>
      </c>
      <c r="T726" s="86">
        <v>15937</v>
      </c>
      <c r="U726" t="s">
        <v>2075</v>
      </c>
      <c r="Z726" t="s">
        <v>8507</v>
      </c>
    </row>
    <row r="727" spans="1:27" ht="15" customHeight="1" x14ac:dyDescent="0.25">
      <c r="A727" t="s">
        <v>1615</v>
      </c>
      <c r="B727">
        <v>28022327</v>
      </c>
      <c r="C727" t="s">
        <v>540</v>
      </c>
      <c r="D727" t="s">
        <v>541</v>
      </c>
      <c r="E727" s="30" t="s">
        <v>1616</v>
      </c>
      <c r="F727" t="s">
        <v>549</v>
      </c>
      <c r="G727" t="s">
        <v>1295</v>
      </c>
      <c r="H727">
        <v>4364349</v>
      </c>
      <c r="I727" t="s">
        <v>6253</v>
      </c>
      <c r="J727" t="s">
        <v>6254</v>
      </c>
      <c r="K727" t="s">
        <v>549</v>
      </c>
      <c r="L727" t="s">
        <v>6253</v>
      </c>
      <c r="M727" t="s">
        <v>6255</v>
      </c>
      <c r="N727" t="s">
        <v>1870</v>
      </c>
      <c r="O727" s="87">
        <f t="shared" si="45"/>
        <v>4555.2</v>
      </c>
      <c r="P727" t="s">
        <v>555</v>
      </c>
      <c r="Q727" s="86">
        <v>45552000</v>
      </c>
      <c r="R727" s="86">
        <v>1023320000</v>
      </c>
      <c r="S727">
        <f t="shared" si="46"/>
        <v>1023.32</v>
      </c>
      <c r="T727" s="86">
        <v>10280</v>
      </c>
      <c r="U727" t="s">
        <v>1547</v>
      </c>
      <c r="Z727" t="s">
        <v>8508</v>
      </c>
    </row>
    <row r="728" spans="1:27" ht="15" customHeight="1" x14ac:dyDescent="0.25">
      <c r="A728" t="s">
        <v>1615</v>
      </c>
      <c r="B728">
        <v>28022327</v>
      </c>
      <c r="C728" t="s">
        <v>540</v>
      </c>
      <c r="D728" t="s">
        <v>541</v>
      </c>
      <c r="E728" s="30" t="s">
        <v>1616</v>
      </c>
      <c r="F728" t="s">
        <v>549</v>
      </c>
      <c r="G728" t="s">
        <v>1295</v>
      </c>
      <c r="H728">
        <v>4364349</v>
      </c>
      <c r="I728" t="s">
        <v>6256</v>
      </c>
      <c r="J728" t="s">
        <v>6257</v>
      </c>
      <c r="K728" t="s">
        <v>549</v>
      </c>
      <c r="L728" t="s">
        <v>6256</v>
      </c>
      <c r="M728" t="s">
        <v>6258</v>
      </c>
      <c r="N728" t="s">
        <v>1634</v>
      </c>
      <c r="O728" s="87">
        <f t="shared" si="45"/>
        <v>7633.6</v>
      </c>
      <c r="P728" t="s">
        <v>555</v>
      </c>
      <c r="Q728" s="86">
        <v>76336000</v>
      </c>
      <c r="R728" s="86">
        <v>1714880000</v>
      </c>
      <c r="S728" s="161">
        <f t="shared" si="46"/>
        <v>1714.88</v>
      </c>
      <c r="T728" s="86">
        <v>10277</v>
      </c>
      <c r="U728" t="s">
        <v>1542</v>
      </c>
      <c r="V728" t="s">
        <v>8038</v>
      </c>
    </row>
    <row r="729" spans="1:27" ht="15" customHeight="1" x14ac:dyDescent="0.25">
      <c r="A729" t="s">
        <v>3309</v>
      </c>
      <c r="B729">
        <v>16914446</v>
      </c>
      <c r="C729" t="s">
        <v>540</v>
      </c>
      <c r="D729" t="s">
        <v>3310</v>
      </c>
      <c r="E729" s="30" t="s">
        <v>3311</v>
      </c>
      <c r="F729" t="s">
        <v>549</v>
      </c>
      <c r="G729" t="s">
        <v>1295</v>
      </c>
      <c r="H729">
        <v>4364349</v>
      </c>
      <c r="I729" t="s">
        <v>6259</v>
      </c>
      <c r="J729" t="s">
        <v>6260</v>
      </c>
      <c r="K729" t="s">
        <v>549</v>
      </c>
      <c r="L729" t="s">
        <v>6259</v>
      </c>
      <c r="M729" t="s">
        <v>6261</v>
      </c>
      <c r="N729" t="s">
        <v>6262</v>
      </c>
      <c r="O729" s="87">
        <f t="shared" si="45"/>
        <v>2956.5</v>
      </c>
      <c r="P729" t="s">
        <v>555</v>
      </c>
      <c r="Q729" s="86">
        <v>29565000</v>
      </c>
      <c r="R729" s="86">
        <v>655210000</v>
      </c>
      <c r="S729">
        <f t="shared" si="46"/>
        <v>655.21</v>
      </c>
      <c r="T729" s="86">
        <v>10013</v>
      </c>
      <c r="U729" t="s">
        <v>6263</v>
      </c>
      <c r="V729" t="s">
        <v>8509</v>
      </c>
    </row>
    <row r="730" spans="1:27" ht="15" customHeight="1" x14ac:dyDescent="0.25">
      <c r="A730" t="s">
        <v>3309</v>
      </c>
      <c r="B730">
        <v>16914446</v>
      </c>
      <c r="C730" t="s">
        <v>540</v>
      </c>
      <c r="D730" t="s">
        <v>3310</v>
      </c>
      <c r="E730" s="30" t="s">
        <v>3311</v>
      </c>
      <c r="F730" t="s">
        <v>549</v>
      </c>
      <c r="G730" t="s">
        <v>1295</v>
      </c>
      <c r="H730">
        <v>4364349</v>
      </c>
      <c r="I730" t="s">
        <v>6264</v>
      </c>
      <c r="J730" t="s">
        <v>6265</v>
      </c>
      <c r="K730" t="s">
        <v>549</v>
      </c>
      <c r="L730" t="s">
        <v>6264</v>
      </c>
      <c r="M730" t="s">
        <v>6266</v>
      </c>
      <c r="N730" t="s">
        <v>6262</v>
      </c>
      <c r="O730" s="87">
        <f t="shared" ref="O730:O748" si="47">Q730/10000</f>
        <v>9975</v>
      </c>
      <c r="P730" t="s">
        <v>555</v>
      </c>
      <c r="Q730" s="86">
        <v>99750000</v>
      </c>
      <c r="R730" s="86">
        <v>2210620000</v>
      </c>
      <c r="S730" s="158">
        <f t="shared" ref="S730:S748" si="48">R730/1000000</f>
        <v>2210.62</v>
      </c>
      <c r="T730" s="86">
        <v>10013</v>
      </c>
      <c r="U730" t="s">
        <v>6263</v>
      </c>
      <c r="V730" t="s">
        <v>8509</v>
      </c>
    </row>
    <row r="731" spans="1:27" ht="15" customHeight="1" x14ac:dyDescent="0.25">
      <c r="A731" t="s">
        <v>3309</v>
      </c>
      <c r="B731">
        <v>16914446</v>
      </c>
      <c r="C731" t="s">
        <v>540</v>
      </c>
      <c r="D731" t="s">
        <v>3310</v>
      </c>
      <c r="E731" s="30" t="s">
        <v>3311</v>
      </c>
      <c r="F731" t="s">
        <v>549</v>
      </c>
      <c r="G731" t="s">
        <v>1295</v>
      </c>
      <c r="H731">
        <v>4364349</v>
      </c>
      <c r="I731" t="s">
        <v>6267</v>
      </c>
      <c r="J731" t="s">
        <v>6268</v>
      </c>
      <c r="K731" t="s">
        <v>549</v>
      </c>
      <c r="L731" t="s">
        <v>6267</v>
      </c>
      <c r="M731" t="s">
        <v>6269</v>
      </c>
      <c r="N731" t="s">
        <v>6262</v>
      </c>
      <c r="O731" s="87">
        <f t="shared" si="47"/>
        <v>2432.5</v>
      </c>
      <c r="P731" t="s">
        <v>555</v>
      </c>
      <c r="Q731" s="86">
        <v>24325000</v>
      </c>
      <c r="R731" s="86">
        <v>539080000</v>
      </c>
      <c r="S731">
        <f t="shared" si="48"/>
        <v>539.08000000000004</v>
      </c>
      <c r="T731" s="86">
        <v>10013</v>
      </c>
      <c r="U731" t="s">
        <v>6263</v>
      </c>
      <c r="V731" t="s">
        <v>8509</v>
      </c>
    </row>
    <row r="732" spans="1:27" ht="15" customHeight="1" x14ac:dyDescent="0.25">
      <c r="A732" t="s">
        <v>3309</v>
      </c>
      <c r="B732">
        <v>16914446</v>
      </c>
      <c r="C732" t="s">
        <v>540</v>
      </c>
      <c r="D732" t="s">
        <v>3310</v>
      </c>
      <c r="E732" s="30" t="s">
        <v>3311</v>
      </c>
      <c r="F732" t="s">
        <v>549</v>
      </c>
      <c r="G732" t="s">
        <v>1295</v>
      </c>
      <c r="H732">
        <v>4364349</v>
      </c>
      <c r="I732" t="s">
        <v>6270</v>
      </c>
      <c r="J732" t="s">
        <v>6271</v>
      </c>
      <c r="K732" t="s">
        <v>549</v>
      </c>
      <c r="L732" t="s">
        <v>6270</v>
      </c>
      <c r="M732" t="s">
        <v>6272</v>
      </c>
      <c r="N732" t="s">
        <v>6262</v>
      </c>
      <c r="O732" s="87">
        <f t="shared" si="47"/>
        <v>1399.5</v>
      </c>
      <c r="P732" t="s">
        <v>555</v>
      </c>
      <c r="Q732" s="86">
        <v>13995000</v>
      </c>
      <c r="R732" s="86">
        <v>310150000</v>
      </c>
      <c r="S732">
        <f t="shared" si="48"/>
        <v>310.14999999999998</v>
      </c>
      <c r="T732" s="86">
        <v>10013</v>
      </c>
      <c r="U732" t="s">
        <v>6263</v>
      </c>
      <c r="V732" t="s">
        <v>8509</v>
      </c>
    </row>
    <row r="733" spans="1:27" ht="15" customHeight="1" x14ac:dyDescent="0.25">
      <c r="A733" t="s">
        <v>3309</v>
      </c>
      <c r="B733">
        <v>16914446</v>
      </c>
      <c r="C733" t="s">
        <v>540</v>
      </c>
      <c r="D733" t="s">
        <v>3310</v>
      </c>
      <c r="E733" s="30" t="s">
        <v>3311</v>
      </c>
      <c r="F733" t="s">
        <v>549</v>
      </c>
      <c r="G733" t="s">
        <v>1295</v>
      </c>
      <c r="H733">
        <v>4364349</v>
      </c>
      <c r="I733" t="s">
        <v>6273</v>
      </c>
      <c r="J733" t="s">
        <v>6274</v>
      </c>
      <c r="K733" t="s">
        <v>549</v>
      </c>
      <c r="L733" t="s">
        <v>6273</v>
      </c>
      <c r="M733" t="s">
        <v>6275</v>
      </c>
      <c r="N733" t="s">
        <v>6262</v>
      </c>
      <c r="O733" s="87">
        <f t="shared" si="47"/>
        <v>4927.5</v>
      </c>
      <c r="P733" t="s">
        <v>555</v>
      </c>
      <c r="Q733" s="86">
        <v>49275000</v>
      </c>
      <c r="R733" s="86">
        <v>1092020000</v>
      </c>
      <c r="S733">
        <f t="shared" si="48"/>
        <v>1092.02</v>
      </c>
      <c r="T733" s="86">
        <v>10013</v>
      </c>
      <c r="U733" t="s">
        <v>6263</v>
      </c>
      <c r="V733" t="s">
        <v>8509</v>
      </c>
    </row>
    <row r="734" spans="1:27" ht="15" customHeight="1" x14ac:dyDescent="0.25">
      <c r="A734" t="s">
        <v>3309</v>
      </c>
      <c r="B734">
        <v>16914446</v>
      </c>
      <c r="C734" t="s">
        <v>540</v>
      </c>
      <c r="D734" t="s">
        <v>3310</v>
      </c>
      <c r="E734" s="30" t="s">
        <v>3311</v>
      </c>
      <c r="F734" t="s">
        <v>549</v>
      </c>
      <c r="G734" t="s">
        <v>1295</v>
      </c>
      <c r="H734">
        <v>4364349</v>
      </c>
      <c r="I734" t="s">
        <v>6276</v>
      </c>
      <c r="J734" t="s">
        <v>6277</v>
      </c>
      <c r="K734" t="s">
        <v>549</v>
      </c>
      <c r="L734" t="s">
        <v>6276</v>
      </c>
      <c r="M734" t="s">
        <v>6278</v>
      </c>
      <c r="N734" t="s">
        <v>6262</v>
      </c>
      <c r="O734" s="87">
        <f t="shared" si="47"/>
        <v>4927.5</v>
      </c>
      <c r="P734" t="s">
        <v>555</v>
      </c>
      <c r="Q734" s="86">
        <v>49275000</v>
      </c>
      <c r="R734" s="86">
        <v>1092020000</v>
      </c>
      <c r="S734">
        <f t="shared" si="48"/>
        <v>1092.02</v>
      </c>
      <c r="T734" s="86">
        <v>10013</v>
      </c>
      <c r="U734" t="s">
        <v>6263</v>
      </c>
      <c r="V734" t="s">
        <v>8509</v>
      </c>
    </row>
    <row r="735" spans="1:27" ht="15" customHeight="1" x14ac:dyDescent="0.25">
      <c r="A735" t="s">
        <v>6279</v>
      </c>
      <c r="B735">
        <v>27230702</v>
      </c>
      <c r="C735" t="s">
        <v>540</v>
      </c>
      <c r="D735" t="s">
        <v>541</v>
      </c>
      <c r="E735" s="30" t="s">
        <v>6280</v>
      </c>
      <c r="F735" t="s">
        <v>549</v>
      </c>
      <c r="G735" t="s">
        <v>1295</v>
      </c>
      <c r="H735">
        <v>4364349</v>
      </c>
      <c r="I735" t="s">
        <v>6281</v>
      </c>
      <c r="J735" t="s">
        <v>6282</v>
      </c>
      <c r="K735" t="s">
        <v>549</v>
      </c>
      <c r="L735" t="s">
        <v>6281</v>
      </c>
      <c r="M735" t="s">
        <v>6283</v>
      </c>
      <c r="N735" t="s">
        <v>6284</v>
      </c>
      <c r="O735" s="87">
        <f t="shared" si="47"/>
        <v>30000</v>
      </c>
      <c r="P735" t="s">
        <v>555</v>
      </c>
      <c r="Q735" s="86">
        <v>300000000</v>
      </c>
      <c r="R735" s="86">
        <v>6648490000</v>
      </c>
      <c r="S735" s="176">
        <f t="shared" si="48"/>
        <v>6648.49</v>
      </c>
      <c r="T735" s="86">
        <v>18133</v>
      </c>
      <c r="U735" t="s">
        <v>6285</v>
      </c>
      <c r="V735" t="s">
        <v>8510</v>
      </c>
    </row>
    <row r="736" spans="1:27" ht="15" customHeight="1" x14ac:dyDescent="0.25">
      <c r="A736" t="s">
        <v>6279</v>
      </c>
      <c r="B736">
        <v>27230702</v>
      </c>
      <c r="C736" t="s">
        <v>540</v>
      </c>
      <c r="D736" t="s">
        <v>541</v>
      </c>
      <c r="E736" s="30" t="s">
        <v>6280</v>
      </c>
      <c r="F736" t="s">
        <v>549</v>
      </c>
      <c r="G736" t="s">
        <v>1295</v>
      </c>
      <c r="H736">
        <v>4364349</v>
      </c>
      <c r="I736" t="s">
        <v>6286</v>
      </c>
      <c r="J736" t="s">
        <v>6287</v>
      </c>
      <c r="K736" t="s">
        <v>549</v>
      </c>
      <c r="L736" t="s">
        <v>6286</v>
      </c>
      <c r="M736" t="s">
        <v>6288</v>
      </c>
      <c r="N736" t="s">
        <v>6289</v>
      </c>
      <c r="O736" s="87">
        <f t="shared" si="47"/>
        <v>15000</v>
      </c>
      <c r="P736" t="s">
        <v>555</v>
      </c>
      <c r="Q736" s="86">
        <v>150000000</v>
      </c>
      <c r="R736" s="86">
        <v>3324250000</v>
      </c>
      <c r="S736" s="176">
        <f t="shared" si="48"/>
        <v>3324.25</v>
      </c>
      <c r="T736" s="86">
        <v>18131</v>
      </c>
      <c r="U736" t="s">
        <v>6290</v>
      </c>
      <c r="V736" t="s">
        <v>8511</v>
      </c>
    </row>
    <row r="737" spans="1:27" ht="15" customHeight="1" x14ac:dyDescent="0.25">
      <c r="A737" t="s">
        <v>6279</v>
      </c>
      <c r="B737">
        <v>27230702</v>
      </c>
      <c r="C737" t="s">
        <v>540</v>
      </c>
      <c r="D737" t="s">
        <v>541</v>
      </c>
      <c r="E737" s="30" t="s">
        <v>6280</v>
      </c>
      <c r="F737" t="s">
        <v>549</v>
      </c>
      <c r="G737" t="s">
        <v>1295</v>
      </c>
      <c r="H737">
        <v>4364349</v>
      </c>
      <c r="I737" t="s">
        <v>6291</v>
      </c>
      <c r="J737" t="s">
        <v>6292</v>
      </c>
      <c r="K737" t="s">
        <v>549</v>
      </c>
      <c r="L737" t="s">
        <v>6291</v>
      </c>
      <c r="M737" t="s">
        <v>6293</v>
      </c>
      <c r="N737" t="s">
        <v>6294</v>
      </c>
      <c r="O737" s="87">
        <f t="shared" si="47"/>
        <v>2300</v>
      </c>
      <c r="P737" t="s">
        <v>555</v>
      </c>
      <c r="Q737" s="86">
        <v>23000000</v>
      </c>
      <c r="R737" s="86">
        <v>509720000</v>
      </c>
      <c r="S737">
        <f t="shared" si="48"/>
        <v>509.72</v>
      </c>
      <c r="T737" s="86">
        <v>19158</v>
      </c>
      <c r="U737" t="s">
        <v>6295</v>
      </c>
      <c r="V737" t="s">
        <v>8512</v>
      </c>
    </row>
    <row r="738" spans="1:27" ht="15" customHeight="1" x14ac:dyDescent="0.25">
      <c r="A738" t="s">
        <v>6296</v>
      </c>
      <c r="B738">
        <v>23710902</v>
      </c>
      <c r="C738" t="s">
        <v>540</v>
      </c>
      <c r="D738" t="s">
        <v>541</v>
      </c>
      <c r="E738" s="30" t="s">
        <v>6297</v>
      </c>
      <c r="F738" t="s">
        <v>549</v>
      </c>
      <c r="G738" t="s">
        <v>1295</v>
      </c>
      <c r="H738">
        <v>4364349</v>
      </c>
      <c r="I738" t="s">
        <v>6298</v>
      </c>
      <c r="J738" t="s">
        <v>6299</v>
      </c>
      <c r="K738" t="s">
        <v>549</v>
      </c>
      <c r="L738" t="s">
        <v>6298</v>
      </c>
      <c r="M738" t="s">
        <v>6300</v>
      </c>
      <c r="N738" t="s">
        <v>6301</v>
      </c>
      <c r="O738" s="87">
        <f t="shared" si="47"/>
        <v>55200</v>
      </c>
      <c r="P738" t="s">
        <v>555</v>
      </c>
      <c r="Q738" s="86">
        <v>552000000</v>
      </c>
      <c r="R738" s="86">
        <v>12268020000</v>
      </c>
      <c r="S738" s="179">
        <f t="shared" si="48"/>
        <v>12268.02</v>
      </c>
      <c r="T738" s="86">
        <v>18240</v>
      </c>
      <c r="U738" t="s">
        <v>6302</v>
      </c>
      <c r="V738" t="s">
        <v>8513</v>
      </c>
    </row>
    <row r="739" spans="1:27" ht="15" customHeight="1" x14ac:dyDescent="0.25">
      <c r="A739" t="s">
        <v>6296</v>
      </c>
      <c r="B739">
        <v>23710902</v>
      </c>
      <c r="C739" t="s">
        <v>540</v>
      </c>
      <c r="D739" t="s">
        <v>541</v>
      </c>
      <c r="E739" s="30" t="s">
        <v>6297</v>
      </c>
      <c r="F739" t="s">
        <v>549</v>
      </c>
      <c r="G739" t="s">
        <v>1295</v>
      </c>
      <c r="H739">
        <v>4364349</v>
      </c>
      <c r="I739" t="s">
        <v>6303</v>
      </c>
      <c r="J739" t="s">
        <v>6304</v>
      </c>
      <c r="K739" t="s">
        <v>549</v>
      </c>
      <c r="L739" t="s">
        <v>6303</v>
      </c>
      <c r="M739" t="s">
        <v>6305</v>
      </c>
      <c r="N739" t="s">
        <v>6301</v>
      </c>
      <c r="O739" s="87">
        <f t="shared" si="47"/>
        <v>400</v>
      </c>
      <c r="P739" t="s">
        <v>555</v>
      </c>
      <c r="Q739" s="86">
        <v>4000000</v>
      </c>
      <c r="R739" s="86">
        <v>88900000</v>
      </c>
      <c r="S739">
        <f t="shared" si="48"/>
        <v>88.9</v>
      </c>
      <c r="T739" s="86">
        <v>18240</v>
      </c>
      <c r="U739" t="s">
        <v>6302</v>
      </c>
      <c r="AA739" t="s">
        <v>8513</v>
      </c>
    </row>
    <row r="740" spans="1:27" ht="15" customHeight="1" x14ac:dyDescent="0.25">
      <c r="A740" t="s">
        <v>6296</v>
      </c>
      <c r="B740">
        <v>23710902</v>
      </c>
      <c r="C740" t="s">
        <v>540</v>
      </c>
      <c r="D740" t="s">
        <v>541</v>
      </c>
      <c r="E740" s="30" t="s">
        <v>6297</v>
      </c>
      <c r="F740" t="s">
        <v>549</v>
      </c>
      <c r="G740" t="s">
        <v>1295</v>
      </c>
      <c r="H740">
        <v>4364349</v>
      </c>
      <c r="I740" t="s">
        <v>6306</v>
      </c>
      <c r="J740" t="s">
        <v>6307</v>
      </c>
      <c r="K740" t="s">
        <v>549</v>
      </c>
      <c r="L740" t="s">
        <v>6306</v>
      </c>
      <c r="M740" t="s">
        <v>6308</v>
      </c>
      <c r="N740" t="s">
        <v>6301</v>
      </c>
      <c r="O740" s="87">
        <f t="shared" si="47"/>
        <v>1000</v>
      </c>
      <c r="P740" t="s">
        <v>555</v>
      </c>
      <c r="Q740" s="86">
        <v>10000000</v>
      </c>
      <c r="R740" s="86">
        <v>222250000</v>
      </c>
      <c r="S740">
        <f t="shared" si="48"/>
        <v>222.25</v>
      </c>
      <c r="T740" s="86">
        <v>18240</v>
      </c>
      <c r="U740" t="s">
        <v>6302</v>
      </c>
      <c r="AA740" t="s">
        <v>8513</v>
      </c>
    </row>
    <row r="741" spans="1:27" ht="15" customHeight="1" x14ac:dyDescent="0.25">
      <c r="A741" t="s">
        <v>6296</v>
      </c>
      <c r="B741">
        <v>23710902</v>
      </c>
      <c r="C741" t="s">
        <v>540</v>
      </c>
      <c r="D741" t="s">
        <v>541</v>
      </c>
      <c r="E741" s="30" t="s">
        <v>6297</v>
      </c>
      <c r="F741" t="s">
        <v>549</v>
      </c>
      <c r="G741" t="s">
        <v>1295</v>
      </c>
      <c r="H741">
        <v>4364349</v>
      </c>
      <c r="I741" t="s">
        <v>6309</v>
      </c>
      <c r="J741" t="s">
        <v>6310</v>
      </c>
      <c r="K741" t="s">
        <v>549</v>
      </c>
      <c r="L741" t="s">
        <v>6309</v>
      </c>
      <c r="M741" t="s">
        <v>6311</v>
      </c>
      <c r="N741" t="s">
        <v>6301</v>
      </c>
      <c r="O741" s="87">
        <f t="shared" si="47"/>
        <v>2000</v>
      </c>
      <c r="P741" t="s">
        <v>555</v>
      </c>
      <c r="Q741" s="86">
        <v>20000000</v>
      </c>
      <c r="R741" s="86">
        <v>444490000</v>
      </c>
      <c r="S741">
        <f t="shared" si="48"/>
        <v>444.49</v>
      </c>
      <c r="T741" s="86">
        <v>18240</v>
      </c>
      <c r="U741" t="s">
        <v>6302</v>
      </c>
      <c r="AA741" t="s">
        <v>8513</v>
      </c>
    </row>
    <row r="742" spans="1:27" ht="15" customHeight="1" x14ac:dyDescent="0.25">
      <c r="A742" t="s">
        <v>6296</v>
      </c>
      <c r="B742">
        <v>23710902</v>
      </c>
      <c r="C742" t="s">
        <v>540</v>
      </c>
      <c r="D742" t="s">
        <v>541</v>
      </c>
      <c r="E742" s="30" t="s">
        <v>6297</v>
      </c>
      <c r="F742" t="s">
        <v>549</v>
      </c>
      <c r="G742" t="s">
        <v>1295</v>
      </c>
      <c r="H742">
        <v>4364349</v>
      </c>
      <c r="I742" t="s">
        <v>6312</v>
      </c>
      <c r="J742" t="s">
        <v>6313</v>
      </c>
      <c r="K742" t="s">
        <v>549</v>
      </c>
      <c r="L742" t="s">
        <v>6312</v>
      </c>
      <c r="M742" t="s">
        <v>6314</v>
      </c>
      <c r="N742" t="s">
        <v>6301</v>
      </c>
      <c r="O742" s="87">
        <f t="shared" si="47"/>
        <v>2000</v>
      </c>
      <c r="P742" t="s">
        <v>555</v>
      </c>
      <c r="Q742" s="86">
        <v>20000000</v>
      </c>
      <c r="R742" s="86">
        <v>444490000</v>
      </c>
      <c r="S742">
        <f t="shared" si="48"/>
        <v>444.49</v>
      </c>
      <c r="T742" s="86">
        <v>18240</v>
      </c>
      <c r="U742" t="s">
        <v>6302</v>
      </c>
      <c r="AA742" t="s">
        <v>8513</v>
      </c>
    </row>
    <row r="743" spans="1:27" ht="15" customHeight="1" x14ac:dyDescent="0.25">
      <c r="A743" t="s">
        <v>2113</v>
      </c>
      <c r="B743">
        <v>26544880</v>
      </c>
      <c r="C743" t="s">
        <v>540</v>
      </c>
      <c r="D743" t="s">
        <v>2114</v>
      </c>
      <c r="E743" s="30" t="s">
        <v>2115</v>
      </c>
      <c r="F743" t="s">
        <v>549</v>
      </c>
      <c r="G743" t="s">
        <v>1295</v>
      </c>
      <c r="H743">
        <v>4364349</v>
      </c>
      <c r="I743" t="s">
        <v>6315</v>
      </c>
      <c r="J743" t="s">
        <v>6316</v>
      </c>
      <c r="K743" t="s">
        <v>549</v>
      </c>
      <c r="L743" t="s">
        <v>6315</v>
      </c>
      <c r="M743" t="s">
        <v>6317</v>
      </c>
      <c r="N743" t="s">
        <v>6318</v>
      </c>
      <c r="O743" s="87">
        <f t="shared" si="47"/>
        <v>44356.2</v>
      </c>
      <c r="P743" t="s">
        <v>555</v>
      </c>
      <c r="Q743" s="86">
        <v>443562000</v>
      </c>
      <c r="R743" s="86">
        <v>9831960000</v>
      </c>
      <c r="S743" s="160">
        <f t="shared" si="48"/>
        <v>9831.9599999999991</v>
      </c>
      <c r="T743" s="86">
        <v>19130</v>
      </c>
      <c r="U743" t="s">
        <v>6319</v>
      </c>
      <c r="V743" t="s">
        <v>8514</v>
      </c>
    </row>
    <row r="744" spans="1:27" ht="15" customHeight="1" x14ac:dyDescent="0.25">
      <c r="A744" t="s">
        <v>2113</v>
      </c>
      <c r="B744">
        <v>26544880</v>
      </c>
      <c r="C744" t="s">
        <v>540</v>
      </c>
      <c r="D744" t="s">
        <v>2114</v>
      </c>
      <c r="E744" s="30" t="s">
        <v>2115</v>
      </c>
      <c r="F744" t="s">
        <v>549</v>
      </c>
      <c r="G744" t="s">
        <v>1295</v>
      </c>
      <c r="H744">
        <v>4364349</v>
      </c>
      <c r="I744" t="s">
        <v>6320</v>
      </c>
      <c r="J744" t="s">
        <v>6321</v>
      </c>
      <c r="K744" t="s">
        <v>549</v>
      </c>
      <c r="L744" t="s">
        <v>6320</v>
      </c>
      <c r="M744" t="s">
        <v>6322</v>
      </c>
      <c r="N744" t="s">
        <v>2119</v>
      </c>
      <c r="O744" s="87">
        <f t="shared" si="47"/>
        <v>11600</v>
      </c>
      <c r="P744" t="s">
        <v>555</v>
      </c>
      <c r="Q744" s="86">
        <v>116000000</v>
      </c>
      <c r="R744" s="86">
        <v>2574000000</v>
      </c>
      <c r="S744" s="160">
        <f t="shared" si="48"/>
        <v>2574</v>
      </c>
      <c r="T744" s="86">
        <v>11273</v>
      </c>
      <c r="U744" t="s">
        <v>2120</v>
      </c>
      <c r="V744" t="s">
        <v>8515</v>
      </c>
    </row>
    <row r="745" spans="1:27" ht="15" customHeight="1" x14ac:dyDescent="0.25">
      <c r="A745" t="s">
        <v>3321</v>
      </c>
      <c r="B745">
        <v>12609954</v>
      </c>
      <c r="C745" t="s">
        <v>540</v>
      </c>
      <c r="D745" t="s">
        <v>3322</v>
      </c>
      <c r="E745" s="30" t="s">
        <v>3323</v>
      </c>
      <c r="F745" t="s">
        <v>549</v>
      </c>
      <c r="G745" t="s">
        <v>1295</v>
      </c>
      <c r="H745">
        <v>4364349</v>
      </c>
      <c r="I745" t="s">
        <v>6323</v>
      </c>
      <c r="J745" t="s">
        <v>6324</v>
      </c>
      <c r="K745" t="s">
        <v>549</v>
      </c>
      <c r="L745" t="s">
        <v>6323</v>
      </c>
      <c r="M745" t="s">
        <v>6325</v>
      </c>
      <c r="N745" t="s">
        <v>6326</v>
      </c>
      <c r="O745" s="87">
        <f t="shared" si="47"/>
        <v>18560</v>
      </c>
      <c r="P745" t="s">
        <v>555</v>
      </c>
      <c r="Q745" s="86">
        <v>185600000</v>
      </c>
      <c r="R745" s="86">
        <v>4109000000</v>
      </c>
      <c r="S745" s="157">
        <f t="shared" si="48"/>
        <v>4109</v>
      </c>
      <c r="T745" s="86">
        <v>17167</v>
      </c>
      <c r="U745" t="s">
        <v>6327</v>
      </c>
      <c r="V745" t="s">
        <v>8516</v>
      </c>
    </row>
    <row r="746" spans="1:27" ht="15" customHeight="1" x14ac:dyDescent="0.25">
      <c r="A746" t="s">
        <v>3321</v>
      </c>
      <c r="B746">
        <v>12609954</v>
      </c>
      <c r="C746" t="s">
        <v>540</v>
      </c>
      <c r="D746" t="s">
        <v>3322</v>
      </c>
      <c r="E746" s="30" t="s">
        <v>3323</v>
      </c>
      <c r="F746" t="s">
        <v>549</v>
      </c>
      <c r="G746" t="s">
        <v>1295</v>
      </c>
      <c r="H746">
        <v>4364349</v>
      </c>
      <c r="I746" t="s">
        <v>6328</v>
      </c>
      <c r="J746" t="s">
        <v>6329</v>
      </c>
      <c r="K746" t="s">
        <v>549</v>
      </c>
      <c r="L746" t="s">
        <v>6328</v>
      </c>
      <c r="M746" t="s">
        <v>6330</v>
      </c>
      <c r="N746" t="s">
        <v>6326</v>
      </c>
      <c r="O746" s="87">
        <f t="shared" si="47"/>
        <v>164256</v>
      </c>
      <c r="P746" t="s">
        <v>555</v>
      </c>
      <c r="Q746" s="86">
        <v>1642560000</v>
      </c>
      <c r="R746" s="86">
        <v>36364750000</v>
      </c>
      <c r="S746" s="157">
        <f t="shared" si="48"/>
        <v>36364.75</v>
      </c>
      <c r="T746" s="86">
        <v>17167</v>
      </c>
      <c r="U746" t="s">
        <v>6327</v>
      </c>
      <c r="V746" s="37" t="s">
        <v>8516</v>
      </c>
    </row>
    <row r="747" spans="1:27" ht="15" customHeight="1" x14ac:dyDescent="0.25">
      <c r="A747" t="s">
        <v>6331</v>
      </c>
      <c r="B747">
        <v>32150073</v>
      </c>
      <c r="C747" t="s">
        <v>540</v>
      </c>
      <c r="D747" t="s">
        <v>541</v>
      </c>
      <c r="E747" s="30" t="s">
        <v>6332</v>
      </c>
      <c r="F747" t="s">
        <v>549</v>
      </c>
      <c r="G747" t="s">
        <v>1295</v>
      </c>
      <c r="H747">
        <v>4364349</v>
      </c>
      <c r="I747" t="s">
        <v>6333</v>
      </c>
      <c r="J747" t="s">
        <v>6334</v>
      </c>
      <c r="K747" t="s">
        <v>549</v>
      </c>
      <c r="L747" t="s">
        <v>6333</v>
      </c>
      <c r="M747" t="s">
        <v>6335</v>
      </c>
      <c r="N747" t="s">
        <v>6336</v>
      </c>
      <c r="O747" s="87">
        <f t="shared" si="47"/>
        <v>88942.5</v>
      </c>
      <c r="P747" t="s">
        <v>555</v>
      </c>
      <c r="Q747" s="86">
        <v>889425000</v>
      </c>
      <c r="R747" s="86">
        <v>19875330000</v>
      </c>
      <c r="S747" s="160">
        <f t="shared" si="48"/>
        <v>19875.330000000002</v>
      </c>
      <c r="T747" s="86">
        <v>19245</v>
      </c>
      <c r="U747" t="s">
        <v>6337</v>
      </c>
      <c r="V747" t="s">
        <v>8517</v>
      </c>
    </row>
    <row r="748" spans="1:27" ht="15" customHeight="1" x14ac:dyDescent="0.25">
      <c r="A748" t="s">
        <v>6331</v>
      </c>
      <c r="B748">
        <v>32150073</v>
      </c>
      <c r="C748" t="s">
        <v>540</v>
      </c>
      <c r="D748" t="s">
        <v>541</v>
      </c>
      <c r="E748" s="30" t="s">
        <v>6332</v>
      </c>
      <c r="F748" t="s">
        <v>549</v>
      </c>
      <c r="G748" t="s">
        <v>1295</v>
      </c>
      <c r="H748">
        <v>4364349</v>
      </c>
      <c r="I748" t="s">
        <v>6338</v>
      </c>
      <c r="J748" t="s">
        <v>6339</v>
      </c>
      <c r="K748" t="s">
        <v>549</v>
      </c>
      <c r="L748" t="s">
        <v>6338</v>
      </c>
      <c r="M748" t="s">
        <v>6340</v>
      </c>
      <c r="N748" t="s">
        <v>6341</v>
      </c>
      <c r="O748" s="87">
        <f t="shared" si="47"/>
        <v>36481.5</v>
      </c>
      <c r="P748" t="s">
        <v>555</v>
      </c>
      <c r="Q748" s="86">
        <v>364815000</v>
      </c>
      <c r="R748" s="86">
        <v>8152250000</v>
      </c>
      <c r="S748" s="160">
        <f t="shared" si="48"/>
        <v>8152.25</v>
      </c>
      <c r="T748" s="86">
        <v>19258</v>
      </c>
      <c r="U748" t="s">
        <v>6342</v>
      </c>
      <c r="V748" t="s">
        <v>8518</v>
      </c>
    </row>
    <row r="749" spans="1:27" ht="15" hidden="1" customHeight="1" x14ac:dyDescent="0.25">
      <c r="A749" s="92" t="s">
        <v>2378</v>
      </c>
      <c r="O749" s="87"/>
      <c r="T749" s="86"/>
    </row>
    <row r="750" spans="1:27" ht="15" customHeight="1" x14ac:dyDescent="0.25">
      <c r="A750" t="s">
        <v>5317</v>
      </c>
      <c r="B750">
        <v>9010105</v>
      </c>
      <c r="C750" t="s">
        <v>540</v>
      </c>
      <c r="D750" t="s">
        <v>541</v>
      </c>
      <c r="E750" s="30" t="s">
        <v>5318</v>
      </c>
      <c r="F750" t="s">
        <v>549</v>
      </c>
      <c r="G750" t="s">
        <v>1295</v>
      </c>
      <c r="H750">
        <v>4364349</v>
      </c>
      <c r="I750" t="s">
        <v>6343</v>
      </c>
      <c r="J750" t="s">
        <v>6344</v>
      </c>
      <c r="K750" t="s">
        <v>549</v>
      </c>
      <c r="L750" t="s">
        <v>6343</v>
      </c>
      <c r="M750" t="s">
        <v>6345</v>
      </c>
      <c r="N750" t="s">
        <v>6346</v>
      </c>
      <c r="O750" s="87">
        <f t="shared" ref="O750:O781" si="49">Q750/10000</f>
        <v>28830.23</v>
      </c>
      <c r="P750" t="s">
        <v>555</v>
      </c>
      <c r="Q750" s="86">
        <v>288302300</v>
      </c>
      <c r="R750" s="86">
        <v>6500320000</v>
      </c>
      <c r="S750" s="156">
        <f t="shared" ref="S750:S781" si="50">R750/1000000</f>
        <v>6500.32</v>
      </c>
      <c r="T750" s="86">
        <v>17898</v>
      </c>
      <c r="U750" t="s">
        <v>6347</v>
      </c>
      <c r="V750" t="s">
        <v>8519</v>
      </c>
    </row>
    <row r="751" spans="1:27" ht="15" customHeight="1" x14ac:dyDescent="0.25">
      <c r="A751" t="s">
        <v>2905</v>
      </c>
      <c r="B751">
        <v>8297854</v>
      </c>
      <c r="C751" t="s">
        <v>540</v>
      </c>
      <c r="D751" t="s">
        <v>541</v>
      </c>
      <c r="E751" s="30" t="s">
        <v>5710</v>
      </c>
      <c r="F751" t="s">
        <v>549</v>
      </c>
      <c r="G751" t="s">
        <v>1295</v>
      </c>
      <c r="H751">
        <v>4364349</v>
      </c>
      <c r="I751" t="s">
        <v>6348</v>
      </c>
      <c r="J751" t="s">
        <v>6349</v>
      </c>
      <c r="K751" t="s">
        <v>549</v>
      </c>
      <c r="L751" t="s">
        <v>6348</v>
      </c>
      <c r="M751" t="s">
        <v>6350</v>
      </c>
      <c r="N751" t="s">
        <v>6351</v>
      </c>
      <c r="O751" s="87">
        <f t="shared" si="49"/>
        <v>15120</v>
      </c>
      <c r="P751" t="s">
        <v>555</v>
      </c>
      <c r="Q751" s="86">
        <v>151200000</v>
      </c>
      <c r="R751" s="86">
        <v>3423420000</v>
      </c>
      <c r="S751" s="178">
        <f t="shared" si="50"/>
        <v>3423.42</v>
      </c>
      <c r="T751" s="86">
        <v>10251</v>
      </c>
      <c r="U751" t="s">
        <v>2911</v>
      </c>
      <c r="V751" t="s">
        <v>8009</v>
      </c>
    </row>
    <row r="752" spans="1:27" ht="15" customHeight="1" x14ac:dyDescent="0.25">
      <c r="A752" t="s">
        <v>6352</v>
      </c>
      <c r="B752">
        <v>427320</v>
      </c>
      <c r="C752" t="s">
        <v>540</v>
      </c>
      <c r="D752" t="s">
        <v>541</v>
      </c>
      <c r="E752" s="30" t="s">
        <v>6353</v>
      </c>
      <c r="F752" t="s">
        <v>549</v>
      </c>
      <c r="G752" t="s">
        <v>1295</v>
      </c>
      <c r="H752">
        <v>4364349</v>
      </c>
      <c r="I752" t="s">
        <v>6354</v>
      </c>
      <c r="J752" t="s">
        <v>6355</v>
      </c>
      <c r="K752" t="s">
        <v>549</v>
      </c>
      <c r="L752" t="s">
        <v>6354</v>
      </c>
      <c r="M752" t="s">
        <v>6356</v>
      </c>
      <c r="N752" t="s">
        <v>6357</v>
      </c>
      <c r="O752" s="87">
        <f t="shared" si="49"/>
        <v>8892</v>
      </c>
      <c r="P752" t="s">
        <v>555</v>
      </c>
      <c r="Q752" s="86">
        <v>88920000</v>
      </c>
      <c r="R752" s="86">
        <v>1991040000</v>
      </c>
      <c r="S752" s="156">
        <f t="shared" si="50"/>
        <v>1991.04</v>
      </c>
      <c r="T752" s="86">
        <v>17894</v>
      </c>
      <c r="U752" t="s">
        <v>6358</v>
      </c>
      <c r="V752" t="s">
        <v>6357</v>
      </c>
    </row>
    <row r="753" spans="1:31" ht="15" customHeight="1" x14ac:dyDescent="0.25">
      <c r="A753" t="s">
        <v>5827</v>
      </c>
      <c r="B753">
        <v>14659886</v>
      </c>
      <c r="C753" t="s">
        <v>540</v>
      </c>
      <c r="D753" t="s">
        <v>541</v>
      </c>
      <c r="E753" s="30" t="s">
        <v>5828</v>
      </c>
      <c r="F753" t="s">
        <v>549</v>
      </c>
      <c r="G753" t="s">
        <v>1295</v>
      </c>
      <c r="H753">
        <v>4364349</v>
      </c>
      <c r="I753" t="s">
        <v>6359</v>
      </c>
      <c r="J753" t="s">
        <v>6360</v>
      </c>
      <c r="K753" t="s">
        <v>549</v>
      </c>
      <c r="L753" t="s">
        <v>6359</v>
      </c>
      <c r="M753" t="s">
        <v>6361</v>
      </c>
      <c r="N753" t="s">
        <v>6362</v>
      </c>
      <c r="O753" s="87">
        <f t="shared" si="49"/>
        <v>30000</v>
      </c>
      <c r="P753" t="s">
        <v>555</v>
      </c>
      <c r="Q753" s="86">
        <v>300000000</v>
      </c>
      <c r="R753" s="86">
        <v>6772770000</v>
      </c>
      <c r="S753" s="160">
        <f t="shared" si="50"/>
        <v>6772.77</v>
      </c>
      <c r="T753" s="86">
        <v>19075</v>
      </c>
      <c r="U753" t="s">
        <v>6363</v>
      </c>
      <c r="V753" t="s">
        <v>8520</v>
      </c>
    </row>
    <row r="754" spans="1:31" ht="15" customHeight="1" x14ac:dyDescent="0.25">
      <c r="A754" t="s">
        <v>1332</v>
      </c>
      <c r="B754">
        <v>8287745</v>
      </c>
      <c r="C754" t="s">
        <v>540</v>
      </c>
      <c r="D754" t="s">
        <v>541</v>
      </c>
      <c r="E754" s="30" t="s">
        <v>1333</v>
      </c>
      <c r="F754" t="s">
        <v>549</v>
      </c>
      <c r="G754" t="s">
        <v>1295</v>
      </c>
      <c r="H754">
        <v>4364349</v>
      </c>
      <c r="I754" t="s">
        <v>6364</v>
      </c>
      <c r="J754" t="s">
        <v>6365</v>
      </c>
      <c r="K754" t="s">
        <v>549</v>
      </c>
      <c r="L754" t="s">
        <v>6364</v>
      </c>
      <c r="M754" t="s">
        <v>6366</v>
      </c>
      <c r="N754" t="s">
        <v>1385</v>
      </c>
      <c r="O754" s="87">
        <f t="shared" si="49"/>
        <v>7736</v>
      </c>
      <c r="P754" t="s">
        <v>555</v>
      </c>
      <c r="Q754" s="86">
        <v>77360000</v>
      </c>
      <c r="R754" s="86">
        <v>1744700000</v>
      </c>
      <c r="S754" s="41">
        <f t="shared" si="50"/>
        <v>1744.7</v>
      </c>
      <c r="T754" s="86">
        <v>16305</v>
      </c>
      <c r="U754" t="s">
        <v>1386</v>
      </c>
      <c r="V754" t="s">
        <v>8022</v>
      </c>
    </row>
    <row r="755" spans="1:31" ht="15" customHeight="1" x14ac:dyDescent="0.25">
      <c r="A755" t="s">
        <v>1332</v>
      </c>
      <c r="B755">
        <v>8287745</v>
      </c>
      <c r="C755" t="s">
        <v>540</v>
      </c>
      <c r="D755" t="s">
        <v>541</v>
      </c>
      <c r="E755" s="30" t="s">
        <v>1333</v>
      </c>
      <c r="F755" t="s">
        <v>549</v>
      </c>
      <c r="G755" t="s">
        <v>1295</v>
      </c>
      <c r="H755">
        <v>4364349</v>
      </c>
      <c r="I755" t="s">
        <v>6367</v>
      </c>
      <c r="J755" t="s">
        <v>6368</v>
      </c>
      <c r="K755" t="s">
        <v>549</v>
      </c>
      <c r="L755" t="s">
        <v>6367</v>
      </c>
      <c r="M755" t="s">
        <v>6369</v>
      </c>
      <c r="N755" t="s">
        <v>5809</v>
      </c>
      <c r="O755" s="87">
        <f t="shared" si="49"/>
        <v>3050</v>
      </c>
      <c r="P755" t="s">
        <v>555</v>
      </c>
      <c r="Q755" s="86">
        <v>30500000</v>
      </c>
      <c r="R755" s="86">
        <v>687870000</v>
      </c>
      <c r="S755">
        <f t="shared" si="50"/>
        <v>687.87</v>
      </c>
      <c r="T755" s="86">
        <v>16053</v>
      </c>
      <c r="U755" t="s">
        <v>1365</v>
      </c>
      <c r="AE755" t="s">
        <v>8014</v>
      </c>
    </row>
    <row r="756" spans="1:31" ht="15" customHeight="1" x14ac:dyDescent="0.25">
      <c r="A756" t="s">
        <v>1332</v>
      </c>
      <c r="B756">
        <v>8287745</v>
      </c>
      <c r="C756" t="s">
        <v>540</v>
      </c>
      <c r="D756" t="s">
        <v>541</v>
      </c>
      <c r="E756" s="30" t="s">
        <v>1333</v>
      </c>
      <c r="F756" t="s">
        <v>549</v>
      </c>
      <c r="G756" t="s">
        <v>1295</v>
      </c>
      <c r="H756">
        <v>4364349</v>
      </c>
      <c r="I756" t="s">
        <v>6370</v>
      </c>
      <c r="J756" t="s">
        <v>6371</v>
      </c>
      <c r="K756" t="s">
        <v>549</v>
      </c>
      <c r="L756" t="s">
        <v>6370</v>
      </c>
      <c r="M756" t="s">
        <v>6372</v>
      </c>
      <c r="N756" t="s">
        <v>2915</v>
      </c>
      <c r="O756" s="87">
        <f t="shared" si="49"/>
        <v>5609.52</v>
      </c>
      <c r="P756" t="s">
        <v>555</v>
      </c>
      <c r="Q756" s="86">
        <v>56095200</v>
      </c>
      <c r="R756" s="86">
        <v>1265140000</v>
      </c>
      <c r="S756" s="161">
        <f t="shared" si="50"/>
        <v>1265.1400000000001</v>
      </c>
      <c r="T756" s="86">
        <v>15953</v>
      </c>
      <c r="U756" t="s">
        <v>2916</v>
      </c>
      <c r="V756" t="s">
        <v>8016</v>
      </c>
    </row>
    <row r="757" spans="1:31" ht="15" customHeight="1" x14ac:dyDescent="0.25">
      <c r="A757" t="s">
        <v>1332</v>
      </c>
      <c r="B757">
        <v>8287745</v>
      </c>
      <c r="C757" t="s">
        <v>540</v>
      </c>
      <c r="D757" t="s">
        <v>541</v>
      </c>
      <c r="E757" s="30" t="s">
        <v>1333</v>
      </c>
      <c r="F757" t="s">
        <v>549</v>
      </c>
      <c r="G757" t="s">
        <v>1295</v>
      </c>
      <c r="H757">
        <v>4364349</v>
      </c>
      <c r="I757" t="s">
        <v>6373</v>
      </c>
      <c r="J757" t="s">
        <v>6374</v>
      </c>
      <c r="K757" t="s">
        <v>549</v>
      </c>
      <c r="L757" t="s">
        <v>6373</v>
      </c>
      <c r="M757" t="s">
        <v>6375</v>
      </c>
      <c r="N757" t="s">
        <v>1360</v>
      </c>
      <c r="O757" s="87">
        <f t="shared" si="49"/>
        <v>4045.5</v>
      </c>
      <c r="P757" t="s">
        <v>555</v>
      </c>
      <c r="Q757" s="86">
        <v>40455000</v>
      </c>
      <c r="R757" s="86">
        <v>912380000</v>
      </c>
      <c r="S757">
        <f t="shared" si="50"/>
        <v>912.38</v>
      </c>
      <c r="T757" s="86">
        <v>15916</v>
      </c>
      <c r="U757" t="s">
        <v>1348</v>
      </c>
      <c r="Z757" t="s">
        <v>8015</v>
      </c>
    </row>
    <row r="758" spans="1:31" ht="15" customHeight="1" x14ac:dyDescent="0.25">
      <c r="A758" t="s">
        <v>1332</v>
      </c>
      <c r="B758">
        <v>8287745</v>
      </c>
      <c r="C758" t="s">
        <v>540</v>
      </c>
      <c r="D758" t="s">
        <v>541</v>
      </c>
      <c r="E758" s="30" t="s">
        <v>1333</v>
      </c>
      <c r="F758" t="s">
        <v>549</v>
      </c>
      <c r="G758" t="s">
        <v>1295</v>
      </c>
      <c r="H758">
        <v>4364349</v>
      </c>
      <c r="I758" t="s">
        <v>6376</v>
      </c>
      <c r="J758" t="s">
        <v>6377</v>
      </c>
      <c r="K758" t="s">
        <v>549</v>
      </c>
      <c r="L758" t="s">
        <v>6376</v>
      </c>
      <c r="M758" t="s">
        <v>6378</v>
      </c>
      <c r="N758" t="s">
        <v>1360</v>
      </c>
      <c r="O758" s="87">
        <f t="shared" si="49"/>
        <v>2697</v>
      </c>
      <c r="P758" t="s">
        <v>555</v>
      </c>
      <c r="Q758" s="86">
        <v>26970000</v>
      </c>
      <c r="R758" s="86">
        <v>608250000</v>
      </c>
      <c r="S758">
        <f t="shared" si="50"/>
        <v>608.25</v>
      </c>
      <c r="T758" s="86">
        <v>15916</v>
      </c>
      <c r="U758" t="s">
        <v>1348</v>
      </c>
      <c r="Z758" t="s">
        <v>8015</v>
      </c>
    </row>
    <row r="759" spans="1:31" ht="15" customHeight="1" x14ac:dyDescent="0.25">
      <c r="A759" t="s">
        <v>1332</v>
      </c>
      <c r="B759">
        <v>8287745</v>
      </c>
      <c r="C759" t="s">
        <v>540</v>
      </c>
      <c r="D759" t="s">
        <v>541</v>
      </c>
      <c r="E759" s="30" t="s">
        <v>1333</v>
      </c>
      <c r="F759" t="s">
        <v>549</v>
      </c>
      <c r="G759" t="s">
        <v>1295</v>
      </c>
      <c r="H759">
        <v>4364349</v>
      </c>
      <c r="I759" t="s">
        <v>6379</v>
      </c>
      <c r="J759" t="s">
        <v>6380</v>
      </c>
      <c r="K759" t="s">
        <v>549</v>
      </c>
      <c r="L759" t="s">
        <v>6379</v>
      </c>
      <c r="M759" t="s">
        <v>6381</v>
      </c>
      <c r="N759" t="s">
        <v>1360</v>
      </c>
      <c r="O759" s="87">
        <f t="shared" si="49"/>
        <v>5394</v>
      </c>
      <c r="P759" t="s">
        <v>555</v>
      </c>
      <c r="Q759" s="86">
        <v>53940000</v>
      </c>
      <c r="R759" s="86">
        <v>1216500000</v>
      </c>
      <c r="S759" s="161">
        <f t="shared" si="50"/>
        <v>1216.5</v>
      </c>
      <c r="T759" s="86">
        <v>15916</v>
      </c>
      <c r="U759" t="s">
        <v>1348</v>
      </c>
      <c r="V759" t="s">
        <v>8015</v>
      </c>
    </row>
    <row r="760" spans="1:31" ht="15" customHeight="1" x14ac:dyDescent="0.25">
      <c r="A760" t="s">
        <v>1332</v>
      </c>
      <c r="B760">
        <v>8287745</v>
      </c>
      <c r="C760" t="s">
        <v>540</v>
      </c>
      <c r="D760" t="s">
        <v>541</v>
      </c>
      <c r="E760" s="30" t="s">
        <v>1333</v>
      </c>
      <c r="F760" t="s">
        <v>549</v>
      </c>
      <c r="G760" t="s">
        <v>1295</v>
      </c>
      <c r="H760">
        <v>4364349</v>
      </c>
      <c r="I760" t="s">
        <v>6382</v>
      </c>
      <c r="J760" t="s">
        <v>6383</v>
      </c>
      <c r="K760" t="s">
        <v>549</v>
      </c>
      <c r="L760" t="s">
        <v>6382</v>
      </c>
      <c r="M760" t="s">
        <v>6384</v>
      </c>
      <c r="N760" t="s">
        <v>5749</v>
      </c>
      <c r="O760" s="87">
        <f t="shared" si="49"/>
        <v>234.9</v>
      </c>
      <c r="P760" t="s">
        <v>555</v>
      </c>
      <c r="Q760" s="86">
        <v>2349000</v>
      </c>
      <c r="R760" s="86">
        <v>52980000</v>
      </c>
      <c r="S760">
        <f t="shared" si="50"/>
        <v>52.98</v>
      </c>
      <c r="T760" s="86">
        <v>16060</v>
      </c>
      <c r="U760" t="s">
        <v>1343</v>
      </c>
      <c r="Z760" t="s">
        <v>8013</v>
      </c>
    </row>
    <row r="761" spans="1:31" ht="15" customHeight="1" x14ac:dyDescent="0.25">
      <c r="A761" t="s">
        <v>1332</v>
      </c>
      <c r="B761">
        <v>8287745</v>
      </c>
      <c r="C761" t="s">
        <v>540</v>
      </c>
      <c r="D761" t="s">
        <v>541</v>
      </c>
      <c r="E761" s="30" t="s">
        <v>1333</v>
      </c>
      <c r="F761" t="s">
        <v>549</v>
      </c>
      <c r="G761" t="s">
        <v>1295</v>
      </c>
      <c r="H761">
        <v>4364349</v>
      </c>
      <c r="I761" t="s">
        <v>6385</v>
      </c>
      <c r="J761" t="s">
        <v>6386</v>
      </c>
      <c r="K761" t="s">
        <v>549</v>
      </c>
      <c r="L761" t="s">
        <v>6385</v>
      </c>
      <c r="M761" t="s">
        <v>6387</v>
      </c>
      <c r="N761" t="s">
        <v>5749</v>
      </c>
      <c r="O761" s="87">
        <f t="shared" si="49"/>
        <v>783</v>
      </c>
      <c r="P761" t="s">
        <v>555</v>
      </c>
      <c r="Q761" s="86">
        <v>7830000</v>
      </c>
      <c r="R761" s="86">
        <v>176590000</v>
      </c>
      <c r="S761">
        <f t="shared" si="50"/>
        <v>176.59</v>
      </c>
      <c r="T761" s="86">
        <v>16060</v>
      </c>
      <c r="U761" t="s">
        <v>1343</v>
      </c>
      <c r="Z761" t="s">
        <v>8013</v>
      </c>
    </row>
    <row r="762" spans="1:31" ht="15" customHeight="1" x14ac:dyDescent="0.25">
      <c r="A762" t="s">
        <v>1332</v>
      </c>
      <c r="B762">
        <v>8287745</v>
      </c>
      <c r="C762" t="s">
        <v>540</v>
      </c>
      <c r="D762" t="s">
        <v>541</v>
      </c>
      <c r="E762" s="30" t="s">
        <v>1333</v>
      </c>
      <c r="F762" t="s">
        <v>549</v>
      </c>
      <c r="G762" t="s">
        <v>1295</v>
      </c>
      <c r="H762">
        <v>4364349</v>
      </c>
      <c r="I762" t="s">
        <v>6388</v>
      </c>
      <c r="J762" t="s">
        <v>6389</v>
      </c>
      <c r="K762" t="s">
        <v>549</v>
      </c>
      <c r="L762" t="s">
        <v>6388</v>
      </c>
      <c r="M762" t="s">
        <v>6390</v>
      </c>
      <c r="N762" t="s">
        <v>5749</v>
      </c>
      <c r="O762" s="87">
        <f t="shared" si="49"/>
        <v>607.5</v>
      </c>
      <c r="P762" t="s">
        <v>555</v>
      </c>
      <c r="Q762" s="86">
        <v>6075000</v>
      </c>
      <c r="R762" s="86">
        <v>137010000</v>
      </c>
      <c r="S762">
        <f t="shared" si="50"/>
        <v>137.01</v>
      </c>
      <c r="T762" s="86">
        <v>16060</v>
      </c>
      <c r="U762" t="s">
        <v>1343</v>
      </c>
      <c r="Z762" t="s">
        <v>8013</v>
      </c>
    </row>
    <row r="763" spans="1:31" ht="15" customHeight="1" x14ac:dyDescent="0.25">
      <c r="A763" t="s">
        <v>1332</v>
      </c>
      <c r="B763">
        <v>8287745</v>
      </c>
      <c r="C763" t="s">
        <v>540</v>
      </c>
      <c r="D763" t="s">
        <v>541</v>
      </c>
      <c r="E763" s="30" t="s">
        <v>1333</v>
      </c>
      <c r="F763" t="s">
        <v>549</v>
      </c>
      <c r="G763" t="s">
        <v>1295</v>
      </c>
      <c r="H763">
        <v>4364349</v>
      </c>
      <c r="I763" t="s">
        <v>6391</v>
      </c>
      <c r="J763" t="s">
        <v>6392</v>
      </c>
      <c r="K763" t="s">
        <v>549</v>
      </c>
      <c r="L763" t="s">
        <v>6391</v>
      </c>
      <c r="M763" t="s">
        <v>6393</v>
      </c>
      <c r="N763" t="s">
        <v>6394</v>
      </c>
      <c r="O763" s="87">
        <f t="shared" si="49"/>
        <v>734</v>
      </c>
      <c r="P763" t="s">
        <v>555</v>
      </c>
      <c r="Q763" s="86">
        <v>7340000</v>
      </c>
      <c r="R763" s="86">
        <v>165540000</v>
      </c>
      <c r="S763">
        <f t="shared" si="50"/>
        <v>165.54</v>
      </c>
      <c r="T763" s="86">
        <v>10459</v>
      </c>
      <c r="U763" t="s">
        <v>1394</v>
      </c>
      <c r="Z763" t="s">
        <v>8521</v>
      </c>
    </row>
    <row r="764" spans="1:31" ht="15" customHeight="1" x14ac:dyDescent="0.25">
      <c r="A764" t="s">
        <v>1332</v>
      </c>
      <c r="B764">
        <v>8287745</v>
      </c>
      <c r="C764" t="s">
        <v>540</v>
      </c>
      <c r="D764" t="s">
        <v>541</v>
      </c>
      <c r="E764" s="30" t="s">
        <v>1333</v>
      </c>
      <c r="F764" t="s">
        <v>549</v>
      </c>
      <c r="G764" t="s">
        <v>1295</v>
      </c>
      <c r="H764">
        <v>4364349</v>
      </c>
      <c r="I764" t="s">
        <v>6395</v>
      </c>
      <c r="J764" t="s">
        <v>6396</v>
      </c>
      <c r="K764" t="s">
        <v>549</v>
      </c>
      <c r="L764" t="s">
        <v>6395</v>
      </c>
      <c r="M764" t="s">
        <v>6397</v>
      </c>
      <c r="N764" t="s">
        <v>5749</v>
      </c>
      <c r="O764" s="87">
        <f t="shared" si="49"/>
        <v>234.9</v>
      </c>
      <c r="P764" t="s">
        <v>555</v>
      </c>
      <c r="Q764" s="86">
        <v>2349000</v>
      </c>
      <c r="R764" s="86">
        <v>52980000</v>
      </c>
      <c r="S764">
        <f t="shared" si="50"/>
        <v>52.98</v>
      </c>
      <c r="T764" s="86">
        <v>16060</v>
      </c>
      <c r="U764" t="s">
        <v>1343</v>
      </c>
      <c r="Z764" t="s">
        <v>8013</v>
      </c>
    </row>
    <row r="765" spans="1:31" ht="15" customHeight="1" x14ac:dyDescent="0.25">
      <c r="A765" t="s">
        <v>1332</v>
      </c>
      <c r="B765">
        <v>8287745</v>
      </c>
      <c r="C765" t="s">
        <v>540</v>
      </c>
      <c r="D765" t="s">
        <v>541</v>
      </c>
      <c r="E765" s="30" t="s">
        <v>1333</v>
      </c>
      <c r="F765" t="s">
        <v>549</v>
      </c>
      <c r="G765" t="s">
        <v>1295</v>
      </c>
      <c r="H765">
        <v>4364349</v>
      </c>
      <c r="I765" t="s">
        <v>6398</v>
      </c>
      <c r="J765" t="s">
        <v>6399</v>
      </c>
      <c r="K765" t="s">
        <v>549</v>
      </c>
      <c r="L765" t="s">
        <v>6398</v>
      </c>
      <c r="M765" t="s">
        <v>6400</v>
      </c>
      <c r="N765" t="s">
        <v>5749</v>
      </c>
      <c r="O765" s="87">
        <f t="shared" si="49"/>
        <v>121.5</v>
      </c>
      <c r="P765" t="s">
        <v>555</v>
      </c>
      <c r="Q765" s="86">
        <v>1215000</v>
      </c>
      <c r="R765" s="86">
        <v>27400000</v>
      </c>
      <c r="S765">
        <f t="shared" si="50"/>
        <v>27.4</v>
      </c>
      <c r="T765" s="86">
        <v>16060</v>
      </c>
      <c r="U765" t="s">
        <v>1343</v>
      </c>
      <c r="Z765" t="s">
        <v>8013</v>
      </c>
    </row>
    <row r="766" spans="1:31" ht="15" customHeight="1" x14ac:dyDescent="0.25">
      <c r="A766" t="s">
        <v>1332</v>
      </c>
      <c r="B766">
        <v>8287745</v>
      </c>
      <c r="C766" t="s">
        <v>540</v>
      </c>
      <c r="D766" t="s">
        <v>541</v>
      </c>
      <c r="E766" s="30" t="s">
        <v>1333</v>
      </c>
      <c r="F766" t="s">
        <v>549</v>
      </c>
      <c r="G766" t="s">
        <v>1295</v>
      </c>
      <c r="H766">
        <v>4364349</v>
      </c>
      <c r="I766" t="s">
        <v>6401</v>
      </c>
      <c r="J766" t="s">
        <v>6402</v>
      </c>
      <c r="K766" t="s">
        <v>549</v>
      </c>
      <c r="L766" t="s">
        <v>6401</v>
      </c>
      <c r="M766" t="s">
        <v>6403</v>
      </c>
      <c r="N766" t="s">
        <v>6404</v>
      </c>
      <c r="O766" s="87">
        <f t="shared" si="49"/>
        <v>1608</v>
      </c>
      <c r="P766" t="s">
        <v>555</v>
      </c>
      <c r="Q766" s="86">
        <v>16080000</v>
      </c>
      <c r="R766" s="86">
        <v>362660000</v>
      </c>
      <c r="S766">
        <f t="shared" si="50"/>
        <v>362.66</v>
      </c>
      <c r="T766" s="86">
        <v>16325</v>
      </c>
      <c r="U766" t="s">
        <v>1381</v>
      </c>
      <c r="V766" t="s">
        <v>8023</v>
      </c>
    </row>
    <row r="767" spans="1:31" ht="15" customHeight="1" x14ac:dyDescent="0.25">
      <c r="A767" t="s">
        <v>1615</v>
      </c>
      <c r="B767">
        <v>28022327</v>
      </c>
      <c r="C767" t="s">
        <v>540</v>
      </c>
      <c r="D767" t="s">
        <v>541</v>
      </c>
      <c r="E767" s="30" t="s">
        <v>1616</v>
      </c>
      <c r="F767" t="s">
        <v>549</v>
      </c>
      <c r="G767" t="s">
        <v>1295</v>
      </c>
      <c r="H767">
        <v>4364349</v>
      </c>
      <c r="I767" t="s">
        <v>6405</v>
      </c>
      <c r="J767" t="s">
        <v>6406</v>
      </c>
      <c r="K767" t="s">
        <v>549</v>
      </c>
      <c r="L767" t="s">
        <v>6405</v>
      </c>
      <c r="M767" t="s">
        <v>6407</v>
      </c>
      <c r="N767" t="s">
        <v>6408</v>
      </c>
      <c r="O767" s="87">
        <f t="shared" si="49"/>
        <v>377.42</v>
      </c>
      <c r="P767" t="s">
        <v>555</v>
      </c>
      <c r="Q767" s="86">
        <v>3774200</v>
      </c>
      <c r="R767" s="86">
        <v>84980000</v>
      </c>
      <c r="S767">
        <f t="shared" si="50"/>
        <v>84.98</v>
      </c>
      <c r="T767" s="86">
        <v>16148</v>
      </c>
      <c r="U767" t="s">
        <v>3627</v>
      </c>
      <c r="Z767" t="s">
        <v>8522</v>
      </c>
    </row>
    <row r="768" spans="1:31" ht="15" customHeight="1" x14ac:dyDescent="0.25">
      <c r="A768" t="s">
        <v>1615</v>
      </c>
      <c r="B768">
        <v>28022327</v>
      </c>
      <c r="C768" t="s">
        <v>540</v>
      </c>
      <c r="D768" t="s">
        <v>541</v>
      </c>
      <c r="E768" s="30" t="s">
        <v>1616</v>
      </c>
      <c r="F768" t="s">
        <v>549</v>
      </c>
      <c r="G768" t="s">
        <v>1295</v>
      </c>
      <c r="H768">
        <v>4364349</v>
      </c>
      <c r="I768" t="s">
        <v>6409</v>
      </c>
      <c r="J768" t="s">
        <v>6410</v>
      </c>
      <c r="K768" t="s">
        <v>549</v>
      </c>
      <c r="L768" t="s">
        <v>6409</v>
      </c>
      <c r="M768" t="s">
        <v>6411</v>
      </c>
      <c r="N768" t="s">
        <v>6412</v>
      </c>
      <c r="O768" s="87">
        <f t="shared" si="49"/>
        <v>782.26</v>
      </c>
      <c r="P768" t="s">
        <v>555</v>
      </c>
      <c r="Q768" s="86">
        <v>7822600</v>
      </c>
      <c r="R768" s="86">
        <v>176130000</v>
      </c>
      <c r="S768">
        <f t="shared" si="50"/>
        <v>176.13</v>
      </c>
      <c r="T768" s="86">
        <v>13437</v>
      </c>
      <c r="U768" t="s">
        <v>3672</v>
      </c>
      <c r="Z768" t="s">
        <v>8041</v>
      </c>
    </row>
    <row r="769" spans="1:27" ht="15" customHeight="1" x14ac:dyDescent="0.25">
      <c r="A769" t="s">
        <v>1615</v>
      </c>
      <c r="B769">
        <v>28022327</v>
      </c>
      <c r="C769" t="s">
        <v>540</v>
      </c>
      <c r="D769" t="s">
        <v>541</v>
      </c>
      <c r="E769" s="30" t="s">
        <v>1616</v>
      </c>
      <c r="F769" t="s">
        <v>549</v>
      </c>
      <c r="G769" t="s">
        <v>1295</v>
      </c>
      <c r="H769">
        <v>4364349</v>
      </c>
      <c r="I769" t="s">
        <v>6413</v>
      </c>
      <c r="J769" t="s">
        <v>6414</v>
      </c>
      <c r="K769" t="s">
        <v>549</v>
      </c>
      <c r="L769" t="s">
        <v>6413</v>
      </c>
      <c r="M769" t="s">
        <v>6415</v>
      </c>
      <c r="N769" t="s">
        <v>5853</v>
      </c>
      <c r="O769" s="87">
        <f t="shared" si="49"/>
        <v>375</v>
      </c>
      <c r="P769" t="s">
        <v>555</v>
      </c>
      <c r="Q769" s="86">
        <v>3750000</v>
      </c>
      <c r="R769" s="86">
        <v>84430000</v>
      </c>
      <c r="S769">
        <f t="shared" si="50"/>
        <v>84.43</v>
      </c>
      <c r="T769" s="86">
        <v>13692</v>
      </c>
      <c r="U769" t="s">
        <v>5854</v>
      </c>
      <c r="Z769" t="s">
        <v>8027</v>
      </c>
    </row>
    <row r="770" spans="1:27" ht="15" customHeight="1" x14ac:dyDescent="0.25">
      <c r="A770" t="s">
        <v>1615</v>
      </c>
      <c r="B770">
        <v>28022327</v>
      </c>
      <c r="C770" t="s">
        <v>540</v>
      </c>
      <c r="D770" t="s">
        <v>541</v>
      </c>
      <c r="E770" s="30" t="s">
        <v>1616</v>
      </c>
      <c r="F770" t="s">
        <v>549</v>
      </c>
      <c r="G770" t="s">
        <v>1295</v>
      </c>
      <c r="H770">
        <v>4364349</v>
      </c>
      <c r="I770" t="s">
        <v>6416</v>
      </c>
      <c r="J770" t="s">
        <v>6417</v>
      </c>
      <c r="K770" t="s">
        <v>549</v>
      </c>
      <c r="L770" t="s">
        <v>6416</v>
      </c>
      <c r="M770" t="s">
        <v>6418</v>
      </c>
      <c r="N770" t="s">
        <v>6061</v>
      </c>
      <c r="O770" s="87">
        <f t="shared" si="49"/>
        <v>141.94</v>
      </c>
      <c r="P770" t="s">
        <v>555</v>
      </c>
      <c r="Q770" s="86">
        <v>1419400</v>
      </c>
      <c r="R770" s="86">
        <v>31960000</v>
      </c>
      <c r="S770">
        <f t="shared" si="50"/>
        <v>31.96</v>
      </c>
      <c r="T770" s="86">
        <v>17389</v>
      </c>
      <c r="U770" t="s">
        <v>1718</v>
      </c>
      <c r="AA770" t="s">
        <v>8046</v>
      </c>
    </row>
    <row r="771" spans="1:27" ht="15" customHeight="1" x14ac:dyDescent="0.25">
      <c r="A771" t="s">
        <v>1615</v>
      </c>
      <c r="B771">
        <v>28022327</v>
      </c>
      <c r="C771" t="s">
        <v>540</v>
      </c>
      <c r="D771" t="s">
        <v>541</v>
      </c>
      <c r="E771" s="30" t="s">
        <v>1616</v>
      </c>
      <c r="F771" t="s">
        <v>549</v>
      </c>
      <c r="G771" t="s">
        <v>1295</v>
      </c>
      <c r="H771">
        <v>4364349</v>
      </c>
      <c r="I771" t="s">
        <v>6419</v>
      </c>
      <c r="J771" t="s">
        <v>6420</v>
      </c>
      <c r="K771" t="s">
        <v>549</v>
      </c>
      <c r="L771" t="s">
        <v>6419</v>
      </c>
      <c r="M771" t="s">
        <v>6421</v>
      </c>
      <c r="N771" t="s">
        <v>6422</v>
      </c>
      <c r="O771" s="87">
        <f t="shared" si="49"/>
        <v>28.23</v>
      </c>
      <c r="P771" t="s">
        <v>555</v>
      </c>
      <c r="Q771" s="86">
        <v>282300</v>
      </c>
      <c r="R771" s="86">
        <v>6360000</v>
      </c>
      <c r="S771">
        <f t="shared" si="50"/>
        <v>6.36</v>
      </c>
      <c r="T771" s="86">
        <v>16225</v>
      </c>
      <c r="U771" t="s">
        <v>1689</v>
      </c>
      <c r="Z771" t="s">
        <v>8021</v>
      </c>
    </row>
    <row r="772" spans="1:27" ht="15" customHeight="1" x14ac:dyDescent="0.25">
      <c r="A772" t="s">
        <v>1615</v>
      </c>
      <c r="B772">
        <v>28022327</v>
      </c>
      <c r="C772" t="s">
        <v>540</v>
      </c>
      <c r="D772" t="s">
        <v>541</v>
      </c>
      <c r="E772" s="30" t="s">
        <v>1616</v>
      </c>
      <c r="F772" t="s">
        <v>549</v>
      </c>
      <c r="G772" t="s">
        <v>1295</v>
      </c>
      <c r="H772">
        <v>4364349</v>
      </c>
      <c r="I772" t="s">
        <v>6423</v>
      </c>
      <c r="J772" t="s">
        <v>6424</v>
      </c>
      <c r="K772" t="s">
        <v>549</v>
      </c>
      <c r="L772" t="s">
        <v>6423</v>
      </c>
      <c r="M772" t="s">
        <v>6425</v>
      </c>
      <c r="N772" t="s">
        <v>6426</v>
      </c>
      <c r="O772" s="87">
        <f t="shared" si="49"/>
        <v>20.16</v>
      </c>
      <c r="P772" t="s">
        <v>555</v>
      </c>
      <c r="Q772" s="86">
        <v>201600</v>
      </c>
      <c r="R772" s="86">
        <v>4540000</v>
      </c>
      <c r="S772">
        <f t="shared" si="50"/>
        <v>4.54</v>
      </c>
      <c r="T772" s="86">
        <v>16227</v>
      </c>
      <c r="U772" t="s">
        <v>1684</v>
      </c>
      <c r="Z772" t="s">
        <v>8066</v>
      </c>
    </row>
    <row r="773" spans="1:27" ht="15" customHeight="1" x14ac:dyDescent="0.25">
      <c r="A773" t="s">
        <v>1615</v>
      </c>
      <c r="B773">
        <v>28022327</v>
      </c>
      <c r="C773" t="s">
        <v>540</v>
      </c>
      <c r="D773" t="s">
        <v>541</v>
      </c>
      <c r="E773" s="30" t="s">
        <v>1616</v>
      </c>
      <c r="F773" t="s">
        <v>549</v>
      </c>
      <c r="G773" t="s">
        <v>1295</v>
      </c>
      <c r="H773">
        <v>4364349</v>
      </c>
      <c r="I773" t="s">
        <v>6427</v>
      </c>
      <c r="J773" t="s">
        <v>6428</v>
      </c>
      <c r="K773" t="s">
        <v>549</v>
      </c>
      <c r="L773" t="s">
        <v>6427</v>
      </c>
      <c r="M773" t="s">
        <v>6429</v>
      </c>
      <c r="N773" t="s">
        <v>2017</v>
      </c>
      <c r="O773" s="87">
        <f t="shared" si="49"/>
        <v>91.95</v>
      </c>
      <c r="P773" t="s">
        <v>555</v>
      </c>
      <c r="Q773" s="86">
        <v>919500</v>
      </c>
      <c r="R773" s="86">
        <v>20700000</v>
      </c>
      <c r="S773">
        <f t="shared" si="50"/>
        <v>20.7</v>
      </c>
      <c r="T773" s="86">
        <v>11659</v>
      </c>
      <c r="U773" t="s">
        <v>2018</v>
      </c>
      <c r="Z773" t="s">
        <v>8044</v>
      </c>
    </row>
    <row r="774" spans="1:27" ht="15" customHeight="1" x14ac:dyDescent="0.25">
      <c r="A774" t="s">
        <v>1615</v>
      </c>
      <c r="B774">
        <v>28022327</v>
      </c>
      <c r="C774" t="s">
        <v>540</v>
      </c>
      <c r="D774" t="s">
        <v>541</v>
      </c>
      <c r="E774" s="30" t="s">
        <v>1616</v>
      </c>
      <c r="F774" t="s">
        <v>549</v>
      </c>
      <c r="G774" t="s">
        <v>1295</v>
      </c>
      <c r="H774">
        <v>4364349</v>
      </c>
      <c r="I774" t="s">
        <v>6430</v>
      </c>
      <c r="J774" t="s">
        <v>6431</v>
      </c>
      <c r="K774" t="s">
        <v>549</v>
      </c>
      <c r="L774" t="s">
        <v>6430</v>
      </c>
      <c r="M774" t="s">
        <v>6432</v>
      </c>
      <c r="N774" t="s">
        <v>6433</v>
      </c>
      <c r="O774" s="87">
        <f t="shared" si="49"/>
        <v>262.10000000000002</v>
      </c>
      <c r="P774" t="s">
        <v>555</v>
      </c>
      <c r="Q774" s="86">
        <v>2621000</v>
      </c>
      <c r="R774" s="86">
        <v>59010000</v>
      </c>
      <c r="S774">
        <f t="shared" si="50"/>
        <v>59.01</v>
      </c>
      <c r="T774" s="86">
        <v>12084</v>
      </c>
      <c r="U774" t="s">
        <v>1660</v>
      </c>
      <c r="Z774" t="s">
        <v>8042</v>
      </c>
    </row>
    <row r="775" spans="1:27" ht="15" customHeight="1" x14ac:dyDescent="0.25">
      <c r="A775" t="s">
        <v>1615</v>
      </c>
      <c r="B775">
        <v>28022327</v>
      </c>
      <c r="C775" t="s">
        <v>540</v>
      </c>
      <c r="D775" t="s">
        <v>541</v>
      </c>
      <c r="E775" s="30" t="s">
        <v>1616</v>
      </c>
      <c r="F775" t="s">
        <v>549</v>
      </c>
      <c r="G775" t="s">
        <v>1295</v>
      </c>
      <c r="H775">
        <v>4364349</v>
      </c>
      <c r="I775" t="s">
        <v>6434</v>
      </c>
      <c r="J775" t="s">
        <v>6435</v>
      </c>
      <c r="K775" t="s">
        <v>549</v>
      </c>
      <c r="L775" t="s">
        <v>6434</v>
      </c>
      <c r="M775" t="s">
        <v>6436</v>
      </c>
      <c r="N775" t="s">
        <v>6025</v>
      </c>
      <c r="O775" s="87">
        <f t="shared" si="49"/>
        <v>567.78</v>
      </c>
      <c r="P775" t="s">
        <v>555</v>
      </c>
      <c r="Q775" s="86">
        <v>5677800</v>
      </c>
      <c r="R775" s="86">
        <v>127830000</v>
      </c>
      <c r="S775">
        <f t="shared" si="50"/>
        <v>127.83</v>
      </c>
      <c r="T775" s="86">
        <v>17384</v>
      </c>
      <c r="U775" t="s">
        <v>1713</v>
      </c>
      <c r="AA775" t="s">
        <v>8055</v>
      </c>
    </row>
    <row r="776" spans="1:27" ht="15" customHeight="1" x14ac:dyDescent="0.25">
      <c r="A776" t="s">
        <v>1615</v>
      </c>
      <c r="B776">
        <v>28022327</v>
      </c>
      <c r="C776" t="s">
        <v>540</v>
      </c>
      <c r="D776" t="s">
        <v>541</v>
      </c>
      <c r="E776" s="30" t="s">
        <v>1616</v>
      </c>
      <c r="F776" t="s">
        <v>549</v>
      </c>
      <c r="G776" t="s">
        <v>1295</v>
      </c>
      <c r="H776">
        <v>4364349</v>
      </c>
      <c r="I776" t="s">
        <v>6437</v>
      </c>
      <c r="J776" t="s">
        <v>6438</v>
      </c>
      <c r="K776" t="s">
        <v>549</v>
      </c>
      <c r="L776" t="s">
        <v>6437</v>
      </c>
      <c r="M776" t="s">
        <v>6439</v>
      </c>
      <c r="N776" t="s">
        <v>3179</v>
      </c>
      <c r="O776" s="87">
        <f t="shared" si="49"/>
        <v>72.58</v>
      </c>
      <c r="P776" t="s">
        <v>555</v>
      </c>
      <c r="Q776" s="86">
        <v>725800</v>
      </c>
      <c r="R776" s="86">
        <v>16370000</v>
      </c>
      <c r="S776">
        <f t="shared" si="50"/>
        <v>16.37</v>
      </c>
      <c r="T776" s="86">
        <v>15539</v>
      </c>
      <c r="U776" t="s">
        <v>1626</v>
      </c>
      <c r="Z776" t="s">
        <v>8060</v>
      </c>
    </row>
    <row r="777" spans="1:27" ht="15" customHeight="1" x14ac:dyDescent="0.25">
      <c r="A777" t="s">
        <v>1615</v>
      </c>
      <c r="B777">
        <v>28022327</v>
      </c>
      <c r="C777" t="s">
        <v>540</v>
      </c>
      <c r="D777" t="s">
        <v>541</v>
      </c>
      <c r="E777" s="30" t="s">
        <v>1616</v>
      </c>
      <c r="F777" t="s">
        <v>549</v>
      </c>
      <c r="G777" t="s">
        <v>1295</v>
      </c>
      <c r="H777">
        <v>4364349</v>
      </c>
      <c r="I777" t="s">
        <v>6440</v>
      </c>
      <c r="J777" t="s">
        <v>6441</v>
      </c>
      <c r="K777" t="s">
        <v>549</v>
      </c>
      <c r="L777" t="s">
        <v>6440</v>
      </c>
      <c r="M777" t="s">
        <v>6442</v>
      </c>
      <c r="N777" t="s">
        <v>5923</v>
      </c>
      <c r="O777" s="87">
        <f t="shared" si="49"/>
        <v>20.2</v>
      </c>
      <c r="P777" t="s">
        <v>555</v>
      </c>
      <c r="Q777" s="86">
        <v>202000</v>
      </c>
      <c r="R777" s="86">
        <v>4560000</v>
      </c>
      <c r="S777">
        <f t="shared" si="50"/>
        <v>4.5599999999999996</v>
      </c>
      <c r="T777" s="86">
        <v>15947</v>
      </c>
      <c r="U777" t="s">
        <v>1900</v>
      </c>
      <c r="Z777" t="s">
        <v>8039</v>
      </c>
    </row>
    <row r="778" spans="1:27" ht="15" customHeight="1" x14ac:dyDescent="0.25">
      <c r="A778" t="s">
        <v>1615</v>
      </c>
      <c r="B778">
        <v>28022327</v>
      </c>
      <c r="C778" t="s">
        <v>540</v>
      </c>
      <c r="D778" t="s">
        <v>541</v>
      </c>
      <c r="E778" s="30" t="s">
        <v>1616</v>
      </c>
      <c r="F778" t="s">
        <v>549</v>
      </c>
      <c r="G778" t="s">
        <v>1295</v>
      </c>
      <c r="H778">
        <v>4364349</v>
      </c>
      <c r="I778" t="s">
        <v>6443</v>
      </c>
      <c r="J778" t="s">
        <v>6444</v>
      </c>
      <c r="K778" t="s">
        <v>549</v>
      </c>
      <c r="L778" t="s">
        <v>6443</v>
      </c>
      <c r="M778" t="s">
        <v>6445</v>
      </c>
      <c r="N778" t="s">
        <v>5923</v>
      </c>
      <c r="O778" s="87">
        <f t="shared" si="49"/>
        <v>10.89</v>
      </c>
      <c r="P778" t="s">
        <v>555</v>
      </c>
      <c r="Q778" s="86">
        <v>108900</v>
      </c>
      <c r="R778" s="86">
        <v>2460000</v>
      </c>
      <c r="S778">
        <f t="shared" si="50"/>
        <v>2.46</v>
      </c>
      <c r="T778" s="86">
        <v>15947</v>
      </c>
      <c r="U778" t="s">
        <v>1900</v>
      </c>
      <c r="Z778" t="s">
        <v>8039</v>
      </c>
    </row>
    <row r="779" spans="1:27" ht="15" customHeight="1" x14ac:dyDescent="0.25">
      <c r="A779" t="s">
        <v>1615</v>
      </c>
      <c r="B779">
        <v>28022327</v>
      </c>
      <c r="C779" t="s">
        <v>540</v>
      </c>
      <c r="D779" t="s">
        <v>541</v>
      </c>
      <c r="E779" s="30" t="s">
        <v>1616</v>
      </c>
      <c r="F779" t="s">
        <v>549</v>
      </c>
      <c r="G779" t="s">
        <v>1295</v>
      </c>
      <c r="H779">
        <v>4364349</v>
      </c>
      <c r="I779" t="s">
        <v>6446</v>
      </c>
      <c r="J779" t="s">
        <v>6447</v>
      </c>
      <c r="K779" t="s">
        <v>549</v>
      </c>
      <c r="L779" t="s">
        <v>6446</v>
      </c>
      <c r="M779" t="s">
        <v>6448</v>
      </c>
      <c r="N779" t="s">
        <v>1620</v>
      </c>
      <c r="O779" s="87">
        <f t="shared" si="49"/>
        <v>104.84</v>
      </c>
      <c r="P779" t="s">
        <v>555</v>
      </c>
      <c r="Q779" s="86">
        <v>1048400</v>
      </c>
      <c r="R779" s="86">
        <v>23640000</v>
      </c>
      <c r="S779">
        <f t="shared" si="50"/>
        <v>23.64</v>
      </c>
      <c r="T779" s="86">
        <v>15537</v>
      </c>
      <c r="U779" t="s">
        <v>1621</v>
      </c>
      <c r="Z779" t="s">
        <v>8037</v>
      </c>
    </row>
    <row r="780" spans="1:27" ht="15" customHeight="1" x14ac:dyDescent="0.25">
      <c r="A780" t="s">
        <v>1615</v>
      </c>
      <c r="B780">
        <v>28022327</v>
      </c>
      <c r="C780" t="s">
        <v>540</v>
      </c>
      <c r="D780" t="s">
        <v>541</v>
      </c>
      <c r="E780" s="30" t="s">
        <v>1616</v>
      </c>
      <c r="F780" t="s">
        <v>549</v>
      </c>
      <c r="G780" t="s">
        <v>1295</v>
      </c>
      <c r="H780">
        <v>4364349</v>
      </c>
      <c r="I780" t="s">
        <v>6449</v>
      </c>
      <c r="J780" t="s">
        <v>6450</v>
      </c>
      <c r="K780" t="s">
        <v>549</v>
      </c>
      <c r="L780" t="s">
        <v>6449</v>
      </c>
      <c r="M780" t="s">
        <v>6451</v>
      </c>
      <c r="N780" t="s">
        <v>1630</v>
      </c>
      <c r="O780" s="87">
        <f t="shared" si="49"/>
        <v>362.9</v>
      </c>
      <c r="P780" t="s">
        <v>555</v>
      </c>
      <c r="Q780" s="86">
        <v>3629000</v>
      </c>
      <c r="R780" s="86">
        <v>81840000</v>
      </c>
      <c r="S780">
        <f t="shared" si="50"/>
        <v>81.84</v>
      </c>
      <c r="T780" s="86">
        <v>15538</v>
      </c>
      <c r="U780" t="s">
        <v>1485</v>
      </c>
      <c r="Z780" t="s">
        <v>8036</v>
      </c>
    </row>
    <row r="781" spans="1:27" ht="15" customHeight="1" x14ac:dyDescent="0.25">
      <c r="A781" t="s">
        <v>1615</v>
      </c>
      <c r="B781">
        <v>28022327</v>
      </c>
      <c r="C781" t="s">
        <v>540</v>
      </c>
      <c r="D781" t="s">
        <v>541</v>
      </c>
      <c r="E781" s="30" t="s">
        <v>1616</v>
      </c>
      <c r="F781" t="s">
        <v>549</v>
      </c>
      <c r="G781" t="s">
        <v>1295</v>
      </c>
      <c r="H781">
        <v>4364349</v>
      </c>
      <c r="I781" t="s">
        <v>6452</v>
      </c>
      <c r="J781" t="s">
        <v>6453</v>
      </c>
      <c r="K781" t="s">
        <v>549</v>
      </c>
      <c r="L781" t="s">
        <v>6452</v>
      </c>
      <c r="M781" t="s">
        <v>6454</v>
      </c>
      <c r="N781" t="s">
        <v>1638</v>
      </c>
      <c r="O781" s="87">
        <f t="shared" si="49"/>
        <v>14.52</v>
      </c>
      <c r="P781" t="s">
        <v>555</v>
      </c>
      <c r="Q781" s="86">
        <v>145200</v>
      </c>
      <c r="R781" s="86">
        <v>3270000</v>
      </c>
      <c r="S781">
        <f t="shared" si="50"/>
        <v>3.27</v>
      </c>
      <c r="T781" s="86">
        <v>12296</v>
      </c>
      <c r="U781" t="s">
        <v>1639</v>
      </c>
      <c r="Z781" t="s">
        <v>8523</v>
      </c>
    </row>
    <row r="782" spans="1:27" ht="15" customHeight="1" x14ac:dyDescent="0.25">
      <c r="A782" t="s">
        <v>1615</v>
      </c>
      <c r="B782">
        <v>28022327</v>
      </c>
      <c r="C782" t="s">
        <v>540</v>
      </c>
      <c r="D782" t="s">
        <v>541</v>
      </c>
      <c r="E782" s="30" t="s">
        <v>1616</v>
      </c>
      <c r="F782" t="s">
        <v>549</v>
      </c>
      <c r="G782" t="s">
        <v>1295</v>
      </c>
      <c r="H782">
        <v>4364349</v>
      </c>
      <c r="I782" t="s">
        <v>6455</v>
      </c>
      <c r="J782" t="s">
        <v>6456</v>
      </c>
      <c r="K782" t="s">
        <v>549</v>
      </c>
      <c r="L782" t="s">
        <v>6455</v>
      </c>
      <c r="M782" t="s">
        <v>6457</v>
      </c>
      <c r="N782" t="s">
        <v>1688</v>
      </c>
      <c r="O782" s="87">
        <f t="shared" ref="O782:O813" si="51">Q782/10000</f>
        <v>295.14</v>
      </c>
      <c r="P782" t="s">
        <v>555</v>
      </c>
      <c r="Q782" s="86">
        <v>2951400</v>
      </c>
      <c r="R782" s="86">
        <v>66560000</v>
      </c>
      <c r="S782">
        <f t="shared" ref="S782:S813" si="52">R782/1000000</f>
        <v>66.56</v>
      </c>
      <c r="T782" s="86">
        <v>15281</v>
      </c>
      <c r="U782" t="s">
        <v>6167</v>
      </c>
      <c r="Z782" t="s">
        <v>8067</v>
      </c>
    </row>
    <row r="783" spans="1:27" ht="15" customHeight="1" x14ac:dyDescent="0.25">
      <c r="A783" t="s">
        <v>1615</v>
      </c>
      <c r="B783">
        <v>28022327</v>
      </c>
      <c r="C783" t="s">
        <v>540</v>
      </c>
      <c r="D783" t="s">
        <v>541</v>
      </c>
      <c r="E783" s="30" t="s">
        <v>1616</v>
      </c>
      <c r="F783" t="s">
        <v>549</v>
      </c>
      <c r="G783" t="s">
        <v>1295</v>
      </c>
      <c r="H783">
        <v>4364349</v>
      </c>
      <c r="I783" t="s">
        <v>6458</v>
      </c>
      <c r="J783" t="s">
        <v>6459</v>
      </c>
      <c r="K783" t="s">
        <v>549</v>
      </c>
      <c r="L783" t="s">
        <v>6458</v>
      </c>
      <c r="M783" t="s">
        <v>6460</v>
      </c>
      <c r="N783" t="s">
        <v>3061</v>
      </c>
      <c r="O783" s="87">
        <f t="shared" si="51"/>
        <v>1595.16</v>
      </c>
      <c r="P783" t="s">
        <v>555</v>
      </c>
      <c r="Q783" s="86">
        <v>15951600</v>
      </c>
      <c r="R783" s="86">
        <v>359760000</v>
      </c>
      <c r="S783">
        <f t="shared" si="52"/>
        <v>359.76</v>
      </c>
      <c r="T783" s="86">
        <v>15231</v>
      </c>
      <c r="U783" t="s">
        <v>1909</v>
      </c>
      <c r="Z783" t="s">
        <v>8026</v>
      </c>
    </row>
    <row r="784" spans="1:27" ht="15" customHeight="1" x14ac:dyDescent="0.25">
      <c r="A784" t="s">
        <v>1615</v>
      </c>
      <c r="B784">
        <v>28022327</v>
      </c>
      <c r="C784" t="s">
        <v>540</v>
      </c>
      <c r="D784" t="s">
        <v>541</v>
      </c>
      <c r="E784" s="30" t="s">
        <v>1616</v>
      </c>
      <c r="F784" t="s">
        <v>549</v>
      </c>
      <c r="G784" t="s">
        <v>1295</v>
      </c>
      <c r="H784">
        <v>4364349</v>
      </c>
      <c r="I784" t="s">
        <v>6461</v>
      </c>
      <c r="J784" t="s">
        <v>6462</v>
      </c>
      <c r="K784" t="s">
        <v>549</v>
      </c>
      <c r="L784" t="s">
        <v>6461</v>
      </c>
      <c r="M784" t="s">
        <v>6463</v>
      </c>
      <c r="N784" t="s">
        <v>6464</v>
      </c>
      <c r="O784" s="87">
        <f t="shared" si="51"/>
        <v>550.80999999999995</v>
      </c>
      <c r="P784" t="s">
        <v>555</v>
      </c>
      <c r="Q784" s="86">
        <v>5508100</v>
      </c>
      <c r="R784" s="86">
        <v>124220000</v>
      </c>
      <c r="S784">
        <f t="shared" si="52"/>
        <v>124.22</v>
      </c>
      <c r="T784" s="86">
        <v>15231</v>
      </c>
      <c r="U784" t="s">
        <v>1909</v>
      </c>
      <c r="Z784" t="s">
        <v>8026</v>
      </c>
    </row>
    <row r="785" spans="1:27" ht="15" customHeight="1" x14ac:dyDescent="0.25">
      <c r="A785" t="s">
        <v>1615</v>
      </c>
      <c r="B785">
        <v>28022327</v>
      </c>
      <c r="C785" t="s">
        <v>540</v>
      </c>
      <c r="D785" t="s">
        <v>541</v>
      </c>
      <c r="E785" s="30" t="s">
        <v>1616</v>
      </c>
      <c r="F785" t="s">
        <v>549</v>
      </c>
      <c r="G785" t="s">
        <v>1295</v>
      </c>
      <c r="H785">
        <v>4364349</v>
      </c>
      <c r="I785" t="s">
        <v>6465</v>
      </c>
      <c r="J785" t="s">
        <v>6466</v>
      </c>
      <c r="K785" t="s">
        <v>549</v>
      </c>
      <c r="L785" t="s">
        <v>6465</v>
      </c>
      <c r="M785" t="s">
        <v>6467</v>
      </c>
      <c r="N785" t="s">
        <v>1825</v>
      </c>
      <c r="O785" s="87">
        <f t="shared" si="51"/>
        <v>36.29</v>
      </c>
      <c r="P785" t="s">
        <v>555</v>
      </c>
      <c r="Q785" s="86">
        <v>362900</v>
      </c>
      <c r="R785" s="86">
        <v>8180000</v>
      </c>
      <c r="S785">
        <f t="shared" si="52"/>
        <v>8.18</v>
      </c>
      <c r="T785" s="86">
        <v>10287</v>
      </c>
      <c r="U785" t="s">
        <v>1826</v>
      </c>
      <c r="Z785" t="s">
        <v>8505</v>
      </c>
    </row>
    <row r="786" spans="1:27" ht="15" customHeight="1" x14ac:dyDescent="0.25">
      <c r="A786" t="s">
        <v>1615</v>
      </c>
      <c r="B786">
        <v>28022327</v>
      </c>
      <c r="C786" t="s">
        <v>540</v>
      </c>
      <c r="D786" t="s">
        <v>541</v>
      </c>
      <c r="E786" s="30" t="s">
        <v>1616</v>
      </c>
      <c r="F786" t="s">
        <v>549</v>
      </c>
      <c r="G786" t="s">
        <v>1295</v>
      </c>
      <c r="H786">
        <v>4364349</v>
      </c>
      <c r="I786" t="s">
        <v>6468</v>
      </c>
      <c r="J786" t="s">
        <v>6469</v>
      </c>
      <c r="K786" t="s">
        <v>549</v>
      </c>
      <c r="L786" t="s">
        <v>6468</v>
      </c>
      <c r="M786" t="s">
        <v>6470</v>
      </c>
      <c r="N786" t="s">
        <v>1884</v>
      </c>
      <c r="O786" s="87">
        <f t="shared" si="51"/>
        <v>104.84</v>
      </c>
      <c r="P786" t="s">
        <v>555</v>
      </c>
      <c r="Q786" s="86">
        <v>1048400</v>
      </c>
      <c r="R786" s="86">
        <v>23640000</v>
      </c>
      <c r="S786">
        <f t="shared" si="52"/>
        <v>23.64</v>
      </c>
      <c r="T786" s="86">
        <v>12084</v>
      </c>
      <c r="U786" t="s">
        <v>1660</v>
      </c>
      <c r="Z786" t="s">
        <v>8042</v>
      </c>
    </row>
    <row r="787" spans="1:27" ht="15" customHeight="1" x14ac:dyDescent="0.25">
      <c r="A787" t="s">
        <v>1615</v>
      </c>
      <c r="B787">
        <v>28022327</v>
      </c>
      <c r="C787" t="s">
        <v>540</v>
      </c>
      <c r="D787" t="s">
        <v>541</v>
      </c>
      <c r="E787" s="30" t="s">
        <v>1616</v>
      </c>
      <c r="F787" t="s">
        <v>549</v>
      </c>
      <c r="G787" t="s">
        <v>1295</v>
      </c>
      <c r="H787">
        <v>4364349</v>
      </c>
      <c r="I787" t="s">
        <v>6471</v>
      </c>
      <c r="J787" t="s">
        <v>6472</v>
      </c>
      <c r="K787" t="s">
        <v>549</v>
      </c>
      <c r="L787" t="s">
        <v>6471</v>
      </c>
      <c r="M787" t="s">
        <v>6473</v>
      </c>
      <c r="N787" t="s">
        <v>1634</v>
      </c>
      <c r="O787" s="87">
        <f t="shared" si="51"/>
        <v>281.95999999999998</v>
      </c>
      <c r="P787" t="s">
        <v>555</v>
      </c>
      <c r="Q787" s="86">
        <v>2819600</v>
      </c>
      <c r="R787" s="86">
        <v>63590000</v>
      </c>
      <c r="S787">
        <f t="shared" si="52"/>
        <v>63.59</v>
      </c>
      <c r="T787" s="86">
        <v>10277</v>
      </c>
      <c r="U787" t="s">
        <v>1542</v>
      </c>
      <c r="Z787" t="s">
        <v>8038</v>
      </c>
    </row>
    <row r="788" spans="1:27" ht="15" customHeight="1" x14ac:dyDescent="0.25">
      <c r="A788" t="s">
        <v>1615</v>
      </c>
      <c r="B788">
        <v>28022327</v>
      </c>
      <c r="C788" t="s">
        <v>540</v>
      </c>
      <c r="D788" t="s">
        <v>541</v>
      </c>
      <c r="E788" s="30" t="s">
        <v>1616</v>
      </c>
      <c r="F788" t="s">
        <v>549</v>
      </c>
      <c r="G788" t="s">
        <v>1295</v>
      </c>
      <c r="H788">
        <v>4364349</v>
      </c>
      <c r="I788" t="s">
        <v>6474</v>
      </c>
      <c r="J788" t="s">
        <v>6475</v>
      </c>
      <c r="K788" t="s">
        <v>549</v>
      </c>
      <c r="L788" t="s">
        <v>6474</v>
      </c>
      <c r="M788" t="s">
        <v>6476</v>
      </c>
      <c r="N788" t="s">
        <v>1683</v>
      </c>
      <c r="O788" s="87">
        <f t="shared" si="51"/>
        <v>169.38</v>
      </c>
      <c r="P788" t="s">
        <v>555</v>
      </c>
      <c r="Q788" s="86">
        <v>1693800</v>
      </c>
      <c r="R788" s="86">
        <v>38200000</v>
      </c>
      <c r="S788">
        <f t="shared" si="52"/>
        <v>38.200000000000003</v>
      </c>
      <c r="T788" s="86">
        <v>16227</v>
      </c>
      <c r="U788" t="s">
        <v>1684</v>
      </c>
      <c r="Z788" t="s">
        <v>8066</v>
      </c>
    </row>
    <row r="789" spans="1:27" ht="15" customHeight="1" x14ac:dyDescent="0.25">
      <c r="A789" t="s">
        <v>1615</v>
      </c>
      <c r="B789">
        <v>28022327</v>
      </c>
      <c r="C789" t="s">
        <v>540</v>
      </c>
      <c r="D789" t="s">
        <v>541</v>
      </c>
      <c r="E789" s="30" t="s">
        <v>1616</v>
      </c>
      <c r="F789" t="s">
        <v>549</v>
      </c>
      <c r="G789" t="s">
        <v>1295</v>
      </c>
      <c r="H789">
        <v>4364349</v>
      </c>
      <c r="I789" t="s">
        <v>6477</v>
      </c>
      <c r="J789" t="s">
        <v>6478</v>
      </c>
      <c r="K789" t="s">
        <v>549</v>
      </c>
      <c r="L789" t="s">
        <v>6477</v>
      </c>
      <c r="M789" t="s">
        <v>6479</v>
      </c>
      <c r="N789" t="s">
        <v>6480</v>
      </c>
      <c r="O789" s="87">
        <f t="shared" si="51"/>
        <v>153.22999999999999</v>
      </c>
      <c r="P789" t="s">
        <v>555</v>
      </c>
      <c r="Q789" s="86">
        <v>1532300</v>
      </c>
      <c r="R789" s="86">
        <v>34560000</v>
      </c>
      <c r="S789">
        <f t="shared" si="52"/>
        <v>34.56</v>
      </c>
      <c r="T789" s="86">
        <v>16225</v>
      </c>
      <c r="U789" t="s">
        <v>1689</v>
      </c>
      <c r="Z789" t="s">
        <v>8021</v>
      </c>
    </row>
    <row r="790" spans="1:27" ht="15" customHeight="1" x14ac:dyDescent="0.25">
      <c r="A790" t="s">
        <v>1615</v>
      </c>
      <c r="B790">
        <v>28022327</v>
      </c>
      <c r="C790" t="s">
        <v>540</v>
      </c>
      <c r="D790" t="s">
        <v>541</v>
      </c>
      <c r="E790" s="30" t="s">
        <v>1616</v>
      </c>
      <c r="F790" t="s">
        <v>549</v>
      </c>
      <c r="G790" t="s">
        <v>1295</v>
      </c>
      <c r="H790">
        <v>4364349</v>
      </c>
      <c r="I790" t="s">
        <v>6481</v>
      </c>
      <c r="J790" t="s">
        <v>6482</v>
      </c>
      <c r="K790" t="s">
        <v>549</v>
      </c>
      <c r="L790" t="s">
        <v>6481</v>
      </c>
      <c r="M790" t="s">
        <v>6483</v>
      </c>
      <c r="N790" t="s">
        <v>6484</v>
      </c>
      <c r="O790" s="87">
        <f t="shared" si="51"/>
        <v>221.77</v>
      </c>
      <c r="P790" t="s">
        <v>555</v>
      </c>
      <c r="Q790" s="86">
        <v>2217700</v>
      </c>
      <c r="R790" s="86">
        <v>50020000</v>
      </c>
      <c r="S790">
        <f t="shared" si="52"/>
        <v>50.02</v>
      </c>
      <c r="T790" s="86">
        <v>12349</v>
      </c>
      <c r="U790" t="s">
        <v>1845</v>
      </c>
      <c r="Z790" t="s">
        <v>8524</v>
      </c>
    </row>
    <row r="791" spans="1:27" ht="15" customHeight="1" x14ac:dyDescent="0.25">
      <c r="A791" t="s">
        <v>1615</v>
      </c>
      <c r="B791">
        <v>28022327</v>
      </c>
      <c r="C791" t="s">
        <v>540</v>
      </c>
      <c r="D791" t="s">
        <v>541</v>
      </c>
      <c r="E791" s="30" t="s">
        <v>1616</v>
      </c>
      <c r="F791" t="s">
        <v>549</v>
      </c>
      <c r="G791" t="s">
        <v>1295</v>
      </c>
      <c r="H791">
        <v>4364349</v>
      </c>
      <c r="I791" t="s">
        <v>6485</v>
      </c>
      <c r="J791" t="s">
        <v>6486</v>
      </c>
      <c r="K791" t="s">
        <v>549</v>
      </c>
      <c r="L791" t="s">
        <v>6485</v>
      </c>
      <c r="M791" t="s">
        <v>6487</v>
      </c>
      <c r="N791" t="s">
        <v>1877</v>
      </c>
      <c r="O791" s="87">
        <f t="shared" si="51"/>
        <v>250</v>
      </c>
      <c r="P791" t="s">
        <v>555</v>
      </c>
      <c r="Q791" s="86">
        <v>2500000</v>
      </c>
      <c r="R791" s="86">
        <v>56380000</v>
      </c>
      <c r="S791">
        <f t="shared" si="52"/>
        <v>56.38</v>
      </c>
      <c r="T791" s="86">
        <v>13453</v>
      </c>
      <c r="U791" t="s">
        <v>1653</v>
      </c>
      <c r="Z791" t="s">
        <v>8033</v>
      </c>
    </row>
    <row r="792" spans="1:27" ht="15" customHeight="1" x14ac:dyDescent="0.25">
      <c r="A792" t="s">
        <v>1615</v>
      </c>
      <c r="B792">
        <v>28022327</v>
      </c>
      <c r="C792" t="s">
        <v>540</v>
      </c>
      <c r="D792" t="s">
        <v>541</v>
      </c>
      <c r="E792" s="30" t="s">
        <v>1616</v>
      </c>
      <c r="F792" t="s">
        <v>549</v>
      </c>
      <c r="G792" t="s">
        <v>1295</v>
      </c>
      <c r="H792">
        <v>4364349</v>
      </c>
      <c r="I792" t="s">
        <v>6488</v>
      </c>
      <c r="J792" t="s">
        <v>6489</v>
      </c>
      <c r="K792" t="s">
        <v>549</v>
      </c>
      <c r="L792" t="s">
        <v>6488</v>
      </c>
      <c r="M792" t="s">
        <v>6490</v>
      </c>
      <c r="N792" t="s">
        <v>6491</v>
      </c>
      <c r="O792" s="87">
        <f t="shared" si="51"/>
        <v>145.16</v>
      </c>
      <c r="P792" t="s">
        <v>555</v>
      </c>
      <c r="Q792" s="86">
        <v>1451600</v>
      </c>
      <c r="R792" s="86">
        <v>32740000</v>
      </c>
      <c r="S792">
        <f t="shared" si="52"/>
        <v>32.74</v>
      </c>
      <c r="T792" s="86">
        <v>15111</v>
      </c>
      <c r="U792" t="s">
        <v>1708</v>
      </c>
      <c r="Y792" t="s">
        <v>8030</v>
      </c>
    </row>
    <row r="793" spans="1:27" ht="15" customHeight="1" x14ac:dyDescent="0.25">
      <c r="A793" t="s">
        <v>1615</v>
      </c>
      <c r="B793">
        <v>28022327</v>
      </c>
      <c r="C793" t="s">
        <v>540</v>
      </c>
      <c r="D793" t="s">
        <v>541</v>
      </c>
      <c r="E793" s="30" t="s">
        <v>1616</v>
      </c>
      <c r="F793" t="s">
        <v>549</v>
      </c>
      <c r="G793" t="s">
        <v>1295</v>
      </c>
      <c r="H793">
        <v>4364349</v>
      </c>
      <c r="I793" t="s">
        <v>6492</v>
      </c>
      <c r="J793" t="s">
        <v>6493</v>
      </c>
      <c r="K793" t="s">
        <v>549</v>
      </c>
      <c r="L793" t="s">
        <v>6492</v>
      </c>
      <c r="M793" t="s">
        <v>6494</v>
      </c>
      <c r="N793" t="s">
        <v>1707</v>
      </c>
      <c r="O793" s="87">
        <f t="shared" si="51"/>
        <v>60.48</v>
      </c>
      <c r="P793" t="s">
        <v>555</v>
      </c>
      <c r="Q793" s="86">
        <v>604800</v>
      </c>
      <c r="R793" s="86">
        <v>13640000</v>
      </c>
      <c r="S793">
        <f t="shared" si="52"/>
        <v>13.64</v>
      </c>
      <c r="T793" s="86">
        <v>15111</v>
      </c>
      <c r="U793" t="s">
        <v>1708</v>
      </c>
      <c r="Y793" t="s">
        <v>8030</v>
      </c>
    </row>
    <row r="794" spans="1:27" ht="15" customHeight="1" x14ac:dyDescent="0.25">
      <c r="A794" t="s">
        <v>1615</v>
      </c>
      <c r="B794">
        <v>28022327</v>
      </c>
      <c r="C794" t="s">
        <v>540</v>
      </c>
      <c r="D794" t="s">
        <v>541</v>
      </c>
      <c r="E794" s="30" t="s">
        <v>1616</v>
      </c>
      <c r="F794" t="s">
        <v>549</v>
      </c>
      <c r="G794" t="s">
        <v>1295</v>
      </c>
      <c r="H794">
        <v>4364349</v>
      </c>
      <c r="I794" t="s">
        <v>6495</v>
      </c>
      <c r="J794" t="s">
        <v>6496</v>
      </c>
      <c r="K794" t="s">
        <v>549</v>
      </c>
      <c r="L794" t="s">
        <v>6495</v>
      </c>
      <c r="M794" t="s">
        <v>6497</v>
      </c>
      <c r="N794" t="s">
        <v>1727</v>
      </c>
      <c r="O794" s="87">
        <f t="shared" si="51"/>
        <v>105</v>
      </c>
      <c r="P794" t="s">
        <v>555</v>
      </c>
      <c r="Q794" s="86">
        <v>1050000</v>
      </c>
      <c r="R794" s="86">
        <v>23680000</v>
      </c>
      <c r="S794">
        <f t="shared" si="52"/>
        <v>23.68</v>
      </c>
      <c r="T794" s="86">
        <v>15430</v>
      </c>
      <c r="U794" t="s">
        <v>1728</v>
      </c>
      <c r="Z794" t="s">
        <v>8035</v>
      </c>
    </row>
    <row r="795" spans="1:27" ht="15" customHeight="1" x14ac:dyDescent="0.25">
      <c r="A795" t="s">
        <v>1615</v>
      </c>
      <c r="B795">
        <v>28022327</v>
      </c>
      <c r="C795" t="s">
        <v>540</v>
      </c>
      <c r="D795" t="s">
        <v>541</v>
      </c>
      <c r="E795" s="30" t="s">
        <v>1616</v>
      </c>
      <c r="F795" t="s">
        <v>549</v>
      </c>
      <c r="G795" t="s">
        <v>1295</v>
      </c>
      <c r="H795">
        <v>4364349</v>
      </c>
      <c r="I795" t="s">
        <v>6498</v>
      </c>
      <c r="J795" t="s">
        <v>6499</v>
      </c>
      <c r="K795" t="s">
        <v>549</v>
      </c>
      <c r="L795" t="s">
        <v>6498</v>
      </c>
      <c r="M795" t="s">
        <v>6500</v>
      </c>
      <c r="N795" t="s">
        <v>6501</v>
      </c>
      <c r="O795" s="87">
        <f t="shared" si="51"/>
        <v>3427.42</v>
      </c>
      <c r="P795" t="s">
        <v>555</v>
      </c>
      <c r="Q795" s="86">
        <v>34274200</v>
      </c>
      <c r="R795" s="86">
        <v>772990000</v>
      </c>
      <c r="S795">
        <f t="shared" si="52"/>
        <v>772.99</v>
      </c>
      <c r="T795" s="86">
        <v>13461</v>
      </c>
      <c r="U795" t="s">
        <v>6502</v>
      </c>
      <c r="Z795" t="s">
        <v>8525</v>
      </c>
    </row>
    <row r="796" spans="1:27" ht="15" customHeight="1" x14ac:dyDescent="0.25">
      <c r="A796" t="s">
        <v>1615</v>
      </c>
      <c r="B796">
        <v>28022327</v>
      </c>
      <c r="C796" t="s">
        <v>540</v>
      </c>
      <c r="D796" t="s">
        <v>541</v>
      </c>
      <c r="E796" s="30" t="s">
        <v>1616</v>
      </c>
      <c r="F796" t="s">
        <v>549</v>
      </c>
      <c r="G796" t="s">
        <v>1295</v>
      </c>
      <c r="H796">
        <v>4364349</v>
      </c>
      <c r="I796" t="s">
        <v>6503</v>
      </c>
      <c r="J796" t="s">
        <v>6504</v>
      </c>
      <c r="K796" t="s">
        <v>549</v>
      </c>
      <c r="L796" t="s">
        <v>6503</v>
      </c>
      <c r="M796" t="s">
        <v>6505</v>
      </c>
      <c r="N796" t="s">
        <v>1797</v>
      </c>
      <c r="O796" s="87">
        <f t="shared" si="51"/>
        <v>701.62</v>
      </c>
      <c r="P796" t="s">
        <v>555</v>
      </c>
      <c r="Q796" s="86">
        <v>7016200</v>
      </c>
      <c r="R796" s="86">
        <v>158240000</v>
      </c>
      <c r="S796">
        <f t="shared" si="52"/>
        <v>158.24</v>
      </c>
      <c r="T796" s="86">
        <v>13458</v>
      </c>
      <c r="U796" t="s">
        <v>1798</v>
      </c>
      <c r="Z796" t="s">
        <v>8526</v>
      </c>
    </row>
    <row r="797" spans="1:27" ht="15" customHeight="1" x14ac:dyDescent="0.25">
      <c r="A797" t="s">
        <v>1615</v>
      </c>
      <c r="B797">
        <v>28022327</v>
      </c>
      <c r="C797" t="s">
        <v>540</v>
      </c>
      <c r="D797" t="s">
        <v>541</v>
      </c>
      <c r="E797" s="30" t="s">
        <v>1616</v>
      </c>
      <c r="F797" t="s">
        <v>549</v>
      </c>
      <c r="G797" t="s">
        <v>1295</v>
      </c>
      <c r="H797">
        <v>4364349</v>
      </c>
      <c r="I797" t="s">
        <v>6506</v>
      </c>
      <c r="J797" t="s">
        <v>6507</v>
      </c>
      <c r="K797" t="s">
        <v>549</v>
      </c>
      <c r="L797" t="s">
        <v>6506</v>
      </c>
      <c r="M797" t="s">
        <v>6508</v>
      </c>
      <c r="N797" t="s">
        <v>6509</v>
      </c>
      <c r="O797" s="87">
        <f t="shared" si="51"/>
        <v>108.87</v>
      </c>
      <c r="P797" t="s">
        <v>555</v>
      </c>
      <c r="Q797" s="86">
        <v>1088700</v>
      </c>
      <c r="R797" s="86">
        <v>24510000</v>
      </c>
      <c r="S797">
        <f t="shared" si="52"/>
        <v>24.51</v>
      </c>
      <c r="T797" s="86">
        <v>13450</v>
      </c>
      <c r="U797" t="s">
        <v>1665</v>
      </c>
      <c r="Z797" t="s">
        <v>8050</v>
      </c>
    </row>
    <row r="798" spans="1:27" ht="15" customHeight="1" x14ac:dyDescent="0.25">
      <c r="A798" t="s">
        <v>1615</v>
      </c>
      <c r="B798">
        <v>28022327</v>
      </c>
      <c r="C798" t="s">
        <v>540</v>
      </c>
      <c r="D798" t="s">
        <v>541</v>
      </c>
      <c r="E798" s="30" t="s">
        <v>1616</v>
      </c>
      <c r="F798" t="s">
        <v>549</v>
      </c>
      <c r="G798" t="s">
        <v>1295</v>
      </c>
      <c r="H798">
        <v>4364349</v>
      </c>
      <c r="I798" t="s">
        <v>6510</v>
      </c>
      <c r="J798" t="s">
        <v>6511</v>
      </c>
      <c r="K798" t="s">
        <v>549</v>
      </c>
      <c r="L798" t="s">
        <v>6510</v>
      </c>
      <c r="M798" t="s">
        <v>6512</v>
      </c>
      <c r="N798" t="s">
        <v>1664</v>
      </c>
      <c r="O798" s="87">
        <f t="shared" si="51"/>
        <v>500</v>
      </c>
      <c r="P798" t="s">
        <v>555</v>
      </c>
      <c r="Q798" s="86">
        <v>5000000</v>
      </c>
      <c r="R798" s="86">
        <v>112570000</v>
      </c>
      <c r="S798">
        <f t="shared" si="52"/>
        <v>112.57</v>
      </c>
      <c r="T798" s="86">
        <v>13450</v>
      </c>
      <c r="U798" t="s">
        <v>1665</v>
      </c>
      <c r="Z798" t="s">
        <v>8050</v>
      </c>
    </row>
    <row r="799" spans="1:27" ht="15" customHeight="1" x14ac:dyDescent="0.25">
      <c r="A799" t="s">
        <v>1615</v>
      </c>
      <c r="B799">
        <v>28022327</v>
      </c>
      <c r="C799" t="s">
        <v>540</v>
      </c>
      <c r="D799" t="s">
        <v>541</v>
      </c>
      <c r="E799" s="30" t="s">
        <v>1616</v>
      </c>
      <c r="F799" t="s">
        <v>549</v>
      </c>
      <c r="G799" t="s">
        <v>1295</v>
      </c>
      <c r="H799">
        <v>4364349</v>
      </c>
      <c r="I799" t="s">
        <v>6513</v>
      </c>
      <c r="J799" t="s">
        <v>6514</v>
      </c>
      <c r="K799" t="s">
        <v>549</v>
      </c>
      <c r="L799" t="s">
        <v>6513</v>
      </c>
      <c r="M799" t="s">
        <v>6515</v>
      </c>
      <c r="N799" t="s">
        <v>6516</v>
      </c>
      <c r="O799" s="87">
        <f t="shared" si="51"/>
        <v>197.58</v>
      </c>
      <c r="P799" t="s">
        <v>555</v>
      </c>
      <c r="Q799" s="86">
        <v>1975800</v>
      </c>
      <c r="R799" s="86">
        <v>44490000</v>
      </c>
      <c r="S799">
        <f t="shared" si="52"/>
        <v>44.49</v>
      </c>
      <c r="T799" s="86">
        <v>12084</v>
      </c>
      <c r="U799" t="s">
        <v>1660</v>
      </c>
      <c r="Z799" t="s">
        <v>8042</v>
      </c>
    </row>
    <row r="800" spans="1:27" ht="15" customHeight="1" x14ac:dyDescent="0.25">
      <c r="A800" t="s">
        <v>1615</v>
      </c>
      <c r="B800">
        <v>28022327</v>
      </c>
      <c r="C800" t="s">
        <v>540</v>
      </c>
      <c r="D800" t="s">
        <v>541</v>
      </c>
      <c r="E800" s="30" t="s">
        <v>1616</v>
      </c>
      <c r="F800" t="s">
        <v>549</v>
      </c>
      <c r="G800" t="s">
        <v>1295</v>
      </c>
      <c r="H800">
        <v>4364349</v>
      </c>
      <c r="I800" t="s">
        <v>6517</v>
      </c>
      <c r="J800" t="s">
        <v>6518</v>
      </c>
      <c r="K800" t="s">
        <v>549</v>
      </c>
      <c r="L800" t="s">
        <v>6517</v>
      </c>
      <c r="M800" t="s">
        <v>6519</v>
      </c>
      <c r="N800" t="s">
        <v>6520</v>
      </c>
      <c r="O800" s="87">
        <f t="shared" si="51"/>
        <v>919.41</v>
      </c>
      <c r="P800" t="s">
        <v>555</v>
      </c>
      <c r="Q800" s="86">
        <v>9194100</v>
      </c>
      <c r="R800" s="86">
        <v>207000000</v>
      </c>
      <c r="S800">
        <f t="shared" si="52"/>
        <v>207</v>
      </c>
      <c r="T800" s="86">
        <v>17392</v>
      </c>
      <c r="U800" t="s">
        <v>2106</v>
      </c>
      <c r="AA800" t="s">
        <v>8527</v>
      </c>
    </row>
    <row r="801" spans="1:27" ht="15" customHeight="1" x14ac:dyDescent="0.25">
      <c r="A801" t="s">
        <v>1615</v>
      </c>
      <c r="B801">
        <v>28022327</v>
      </c>
      <c r="C801" t="s">
        <v>540</v>
      </c>
      <c r="D801" t="s">
        <v>541</v>
      </c>
      <c r="E801" s="30" t="s">
        <v>1616</v>
      </c>
      <c r="F801" t="s">
        <v>549</v>
      </c>
      <c r="G801" t="s">
        <v>1295</v>
      </c>
      <c r="H801">
        <v>4364349</v>
      </c>
      <c r="I801" t="s">
        <v>6521</v>
      </c>
      <c r="J801" t="s">
        <v>6522</v>
      </c>
      <c r="K801" t="s">
        <v>549</v>
      </c>
      <c r="L801" t="s">
        <v>6521</v>
      </c>
      <c r="M801" t="s">
        <v>6523</v>
      </c>
      <c r="N801" t="s">
        <v>6524</v>
      </c>
      <c r="O801" s="87">
        <f t="shared" si="51"/>
        <v>438.74</v>
      </c>
      <c r="P801" t="s">
        <v>555</v>
      </c>
      <c r="Q801" s="86">
        <v>4387400</v>
      </c>
      <c r="R801" s="86">
        <v>98780000</v>
      </c>
      <c r="S801">
        <f t="shared" si="52"/>
        <v>98.78</v>
      </c>
      <c r="T801" s="86">
        <v>17390</v>
      </c>
      <c r="U801" t="s">
        <v>1723</v>
      </c>
      <c r="AA801" t="s">
        <v>8503</v>
      </c>
    </row>
    <row r="802" spans="1:27" ht="15" customHeight="1" x14ac:dyDescent="0.25">
      <c r="A802" t="s">
        <v>1615</v>
      </c>
      <c r="B802">
        <v>28022327</v>
      </c>
      <c r="C802" t="s">
        <v>540</v>
      </c>
      <c r="D802" t="s">
        <v>541</v>
      </c>
      <c r="E802" s="30" t="s">
        <v>1616</v>
      </c>
      <c r="F802" t="s">
        <v>549</v>
      </c>
      <c r="G802" t="s">
        <v>1295</v>
      </c>
      <c r="H802">
        <v>4364349</v>
      </c>
      <c r="I802" t="s">
        <v>6525</v>
      </c>
      <c r="J802" t="s">
        <v>6526</v>
      </c>
      <c r="K802" t="s">
        <v>549</v>
      </c>
      <c r="L802" t="s">
        <v>6525</v>
      </c>
      <c r="M802" t="s">
        <v>6527</v>
      </c>
      <c r="N802" t="s">
        <v>6528</v>
      </c>
      <c r="O802" s="87">
        <f t="shared" si="51"/>
        <v>77.42</v>
      </c>
      <c r="P802" t="s">
        <v>555</v>
      </c>
      <c r="Q802" s="86">
        <v>774200</v>
      </c>
      <c r="R802" s="86">
        <v>17430000</v>
      </c>
      <c r="S802">
        <f t="shared" si="52"/>
        <v>17.43</v>
      </c>
      <c r="T802" s="86">
        <v>13444</v>
      </c>
      <c r="U802" t="s">
        <v>6529</v>
      </c>
      <c r="Z802" t="s">
        <v>8528</v>
      </c>
    </row>
    <row r="803" spans="1:27" ht="15" customHeight="1" x14ac:dyDescent="0.25">
      <c r="A803" t="s">
        <v>1615</v>
      </c>
      <c r="B803">
        <v>28022327</v>
      </c>
      <c r="C803" t="s">
        <v>540</v>
      </c>
      <c r="D803" t="s">
        <v>541</v>
      </c>
      <c r="E803" s="30" t="s">
        <v>1616</v>
      </c>
      <c r="F803" t="s">
        <v>549</v>
      </c>
      <c r="G803" t="s">
        <v>1295</v>
      </c>
      <c r="H803">
        <v>4364349</v>
      </c>
      <c r="I803" t="s">
        <v>6530</v>
      </c>
      <c r="J803" t="s">
        <v>6531</v>
      </c>
      <c r="K803" t="s">
        <v>549</v>
      </c>
      <c r="L803" t="s">
        <v>6530</v>
      </c>
      <c r="M803" t="s">
        <v>6532</v>
      </c>
      <c r="N803" t="s">
        <v>6533</v>
      </c>
      <c r="O803" s="87">
        <f t="shared" si="51"/>
        <v>291</v>
      </c>
      <c r="P803" t="s">
        <v>555</v>
      </c>
      <c r="Q803" s="86">
        <v>2910000</v>
      </c>
      <c r="R803" s="86">
        <v>65630000</v>
      </c>
      <c r="S803">
        <f t="shared" si="52"/>
        <v>65.63</v>
      </c>
      <c r="T803" s="86">
        <v>12267</v>
      </c>
      <c r="U803" t="s">
        <v>1670</v>
      </c>
      <c r="Z803" t="s">
        <v>8500</v>
      </c>
    </row>
    <row r="804" spans="1:27" ht="15" customHeight="1" x14ac:dyDescent="0.25">
      <c r="A804" t="s">
        <v>1615</v>
      </c>
      <c r="B804">
        <v>28022327</v>
      </c>
      <c r="C804" t="s">
        <v>540</v>
      </c>
      <c r="D804" t="s">
        <v>541</v>
      </c>
      <c r="E804" s="30" t="s">
        <v>1616</v>
      </c>
      <c r="F804" t="s">
        <v>549</v>
      </c>
      <c r="G804" t="s">
        <v>1295</v>
      </c>
      <c r="H804">
        <v>4364349</v>
      </c>
      <c r="I804" t="s">
        <v>6534</v>
      </c>
      <c r="J804" t="s">
        <v>6535</v>
      </c>
      <c r="K804" t="s">
        <v>549</v>
      </c>
      <c r="L804" t="s">
        <v>6534</v>
      </c>
      <c r="M804" t="s">
        <v>6536</v>
      </c>
      <c r="N804" t="s">
        <v>1857</v>
      </c>
      <c r="O804" s="87">
        <f t="shared" si="51"/>
        <v>2022.24</v>
      </c>
      <c r="P804" t="s">
        <v>555</v>
      </c>
      <c r="Q804" s="86">
        <v>20222400</v>
      </c>
      <c r="R804" s="86">
        <v>452140000</v>
      </c>
      <c r="S804">
        <f t="shared" si="52"/>
        <v>452.14</v>
      </c>
      <c r="T804" s="86">
        <v>12242</v>
      </c>
      <c r="U804" t="s">
        <v>1858</v>
      </c>
      <c r="Z804" t="s">
        <v>8059</v>
      </c>
    </row>
    <row r="805" spans="1:27" ht="15" customHeight="1" x14ac:dyDescent="0.25">
      <c r="A805" t="s">
        <v>1615</v>
      </c>
      <c r="B805">
        <v>28022327</v>
      </c>
      <c r="C805" t="s">
        <v>540</v>
      </c>
      <c r="D805" t="s">
        <v>541</v>
      </c>
      <c r="E805" s="30" t="s">
        <v>1616</v>
      </c>
      <c r="F805" t="s">
        <v>549</v>
      </c>
      <c r="G805" t="s">
        <v>1295</v>
      </c>
      <c r="H805">
        <v>4364349</v>
      </c>
      <c r="I805" t="s">
        <v>6537</v>
      </c>
      <c r="J805" t="s">
        <v>6538</v>
      </c>
      <c r="K805" t="s">
        <v>549</v>
      </c>
      <c r="L805" t="s">
        <v>6537</v>
      </c>
      <c r="M805" t="s">
        <v>6539</v>
      </c>
      <c r="N805" t="s">
        <v>1857</v>
      </c>
      <c r="O805" s="87">
        <f t="shared" si="51"/>
        <v>6418.56</v>
      </c>
      <c r="P805" t="s">
        <v>555</v>
      </c>
      <c r="Q805" s="86">
        <v>64185600</v>
      </c>
      <c r="R805" s="86">
        <v>1435080000</v>
      </c>
      <c r="S805" s="161">
        <f t="shared" si="52"/>
        <v>1435.08</v>
      </c>
      <c r="T805" s="86">
        <v>12242</v>
      </c>
      <c r="U805" t="s">
        <v>1858</v>
      </c>
      <c r="V805" t="s">
        <v>8059</v>
      </c>
    </row>
    <row r="806" spans="1:27" ht="15" customHeight="1" x14ac:dyDescent="0.25">
      <c r="A806" t="s">
        <v>1615</v>
      </c>
      <c r="B806">
        <v>28022327</v>
      </c>
      <c r="C806" t="s">
        <v>540</v>
      </c>
      <c r="D806" t="s">
        <v>541</v>
      </c>
      <c r="E806" s="30" t="s">
        <v>1616</v>
      </c>
      <c r="F806" t="s">
        <v>549</v>
      </c>
      <c r="G806" t="s">
        <v>1295</v>
      </c>
      <c r="H806">
        <v>4364349</v>
      </c>
      <c r="I806" t="s">
        <v>6540</v>
      </c>
      <c r="J806" t="s">
        <v>6541</v>
      </c>
      <c r="K806" t="s">
        <v>549</v>
      </c>
      <c r="L806" t="s">
        <v>6540</v>
      </c>
      <c r="M806" t="s">
        <v>6542</v>
      </c>
      <c r="N806" t="s">
        <v>6543</v>
      </c>
      <c r="O806" s="87">
        <f t="shared" si="51"/>
        <v>167.06</v>
      </c>
      <c r="P806" t="s">
        <v>555</v>
      </c>
      <c r="Q806" s="86">
        <v>1670600</v>
      </c>
      <c r="R806" s="86">
        <v>37880000</v>
      </c>
      <c r="S806">
        <f t="shared" si="52"/>
        <v>37.880000000000003</v>
      </c>
      <c r="T806" s="86">
        <v>13437</v>
      </c>
      <c r="U806" t="s">
        <v>3672</v>
      </c>
      <c r="Z806" t="s">
        <v>8041</v>
      </c>
    </row>
    <row r="807" spans="1:27" ht="15" customHeight="1" x14ac:dyDescent="0.25">
      <c r="A807" t="s">
        <v>1615</v>
      </c>
      <c r="B807">
        <v>28022327</v>
      </c>
      <c r="C807" t="s">
        <v>540</v>
      </c>
      <c r="D807" t="s">
        <v>541</v>
      </c>
      <c r="E807" s="30" t="s">
        <v>1616</v>
      </c>
      <c r="F807" t="s">
        <v>549</v>
      </c>
      <c r="G807" t="s">
        <v>1295</v>
      </c>
      <c r="H807">
        <v>4364349</v>
      </c>
      <c r="I807" t="s">
        <v>6544</v>
      </c>
      <c r="J807" t="s">
        <v>6545</v>
      </c>
      <c r="K807" t="s">
        <v>549</v>
      </c>
      <c r="L807" t="s">
        <v>6544</v>
      </c>
      <c r="M807" t="s">
        <v>6546</v>
      </c>
      <c r="N807" t="s">
        <v>6547</v>
      </c>
      <c r="O807" s="87">
        <f t="shared" si="51"/>
        <v>451.45</v>
      </c>
      <c r="P807" t="s">
        <v>555</v>
      </c>
      <c r="Q807" s="86">
        <v>4514500</v>
      </c>
      <c r="R807" s="86">
        <v>102370000</v>
      </c>
      <c r="S807">
        <f t="shared" si="52"/>
        <v>102.37</v>
      </c>
      <c r="T807" s="86">
        <v>13437</v>
      </c>
      <c r="U807" t="s">
        <v>3672</v>
      </c>
      <c r="Z807" t="s">
        <v>8041</v>
      </c>
    </row>
    <row r="808" spans="1:27" ht="15" customHeight="1" x14ac:dyDescent="0.25">
      <c r="A808" t="s">
        <v>1615</v>
      </c>
      <c r="B808">
        <v>28022327</v>
      </c>
      <c r="C808" t="s">
        <v>540</v>
      </c>
      <c r="D808" t="s">
        <v>541</v>
      </c>
      <c r="E808" s="30" t="s">
        <v>1616</v>
      </c>
      <c r="F808" t="s">
        <v>549</v>
      </c>
      <c r="G808" t="s">
        <v>1295</v>
      </c>
      <c r="H808">
        <v>4364349</v>
      </c>
      <c r="I808" t="s">
        <v>6548</v>
      </c>
      <c r="J808" t="s">
        <v>6549</v>
      </c>
      <c r="K808" t="s">
        <v>549</v>
      </c>
      <c r="L808" t="s">
        <v>6548</v>
      </c>
      <c r="M808" t="s">
        <v>6550</v>
      </c>
      <c r="N808" t="s">
        <v>2095</v>
      </c>
      <c r="O808" s="87">
        <f t="shared" si="51"/>
        <v>20.16</v>
      </c>
      <c r="P808" t="s">
        <v>555</v>
      </c>
      <c r="Q808" s="86">
        <v>201600</v>
      </c>
      <c r="R808" s="86">
        <v>4570000</v>
      </c>
      <c r="S808">
        <f t="shared" si="52"/>
        <v>4.57</v>
      </c>
      <c r="T808" s="86">
        <v>15111</v>
      </c>
      <c r="U808" t="s">
        <v>1708</v>
      </c>
      <c r="Y808" t="s">
        <v>8030</v>
      </c>
    </row>
    <row r="809" spans="1:27" ht="15" customHeight="1" x14ac:dyDescent="0.25">
      <c r="A809" t="s">
        <v>1615</v>
      </c>
      <c r="B809">
        <v>28022327</v>
      </c>
      <c r="C809" t="s">
        <v>540</v>
      </c>
      <c r="D809" t="s">
        <v>541</v>
      </c>
      <c r="E809" s="30" t="s">
        <v>1616</v>
      </c>
      <c r="F809" t="s">
        <v>549</v>
      </c>
      <c r="G809" t="s">
        <v>1295</v>
      </c>
      <c r="H809">
        <v>4364349</v>
      </c>
      <c r="I809" t="s">
        <v>6551</v>
      </c>
      <c r="J809" t="s">
        <v>6552</v>
      </c>
      <c r="K809" t="s">
        <v>549</v>
      </c>
      <c r="L809" t="s">
        <v>6551</v>
      </c>
      <c r="M809" t="s">
        <v>6553</v>
      </c>
      <c r="N809" t="s">
        <v>6554</v>
      </c>
      <c r="O809" s="87">
        <f t="shared" si="51"/>
        <v>290.33999999999997</v>
      </c>
      <c r="P809" t="s">
        <v>555</v>
      </c>
      <c r="Q809" s="86">
        <v>2903400</v>
      </c>
      <c r="R809" s="86">
        <v>65840000</v>
      </c>
      <c r="S809">
        <f t="shared" si="52"/>
        <v>65.84</v>
      </c>
      <c r="T809" s="86">
        <v>17383</v>
      </c>
      <c r="U809" t="s">
        <v>1755</v>
      </c>
      <c r="AA809" t="s">
        <v>8048</v>
      </c>
    </row>
    <row r="810" spans="1:27" ht="15" customHeight="1" x14ac:dyDescent="0.25">
      <c r="A810" t="s">
        <v>1615</v>
      </c>
      <c r="B810">
        <v>28022327</v>
      </c>
      <c r="C810" t="s">
        <v>540</v>
      </c>
      <c r="D810" t="s">
        <v>541</v>
      </c>
      <c r="E810" s="30" t="s">
        <v>1616</v>
      </c>
      <c r="F810" t="s">
        <v>549</v>
      </c>
      <c r="G810" t="s">
        <v>1295</v>
      </c>
      <c r="H810">
        <v>4364349</v>
      </c>
      <c r="I810" t="s">
        <v>6555</v>
      </c>
      <c r="J810" t="s">
        <v>6556</v>
      </c>
      <c r="K810" t="s">
        <v>549</v>
      </c>
      <c r="L810" t="s">
        <v>6555</v>
      </c>
      <c r="M810" t="s">
        <v>6557</v>
      </c>
      <c r="N810" t="s">
        <v>1849</v>
      </c>
      <c r="O810" s="87">
        <f t="shared" si="51"/>
        <v>2522.6</v>
      </c>
      <c r="P810" t="s">
        <v>555</v>
      </c>
      <c r="Q810" s="86">
        <v>25226000</v>
      </c>
      <c r="R810" s="86">
        <v>572030000</v>
      </c>
      <c r="S810">
        <f t="shared" si="52"/>
        <v>572.03</v>
      </c>
      <c r="T810" s="86">
        <v>13473</v>
      </c>
      <c r="U810" t="s">
        <v>1850</v>
      </c>
      <c r="Z810" t="s">
        <v>8054</v>
      </c>
    </row>
    <row r="811" spans="1:27" ht="15" customHeight="1" x14ac:dyDescent="0.25">
      <c r="A811" t="s">
        <v>1615</v>
      </c>
      <c r="B811">
        <v>28022327</v>
      </c>
      <c r="C811" t="s">
        <v>540</v>
      </c>
      <c r="D811" t="s">
        <v>541</v>
      </c>
      <c r="E811" s="30" t="s">
        <v>1616</v>
      </c>
      <c r="F811" t="s">
        <v>549</v>
      </c>
      <c r="G811" t="s">
        <v>1295</v>
      </c>
      <c r="H811">
        <v>4364349</v>
      </c>
      <c r="I811" t="s">
        <v>6558</v>
      </c>
      <c r="J811" t="s">
        <v>6559</v>
      </c>
      <c r="K811" t="s">
        <v>549</v>
      </c>
      <c r="L811" t="s">
        <v>6558</v>
      </c>
      <c r="M811" t="s">
        <v>6560</v>
      </c>
      <c r="N811" t="s">
        <v>1849</v>
      </c>
      <c r="O811" s="87">
        <f t="shared" si="51"/>
        <v>1703.24</v>
      </c>
      <c r="P811" t="s">
        <v>555</v>
      </c>
      <c r="Q811" s="86">
        <v>17032400</v>
      </c>
      <c r="R811" s="86">
        <v>386230000</v>
      </c>
      <c r="S811">
        <f t="shared" si="52"/>
        <v>386.23</v>
      </c>
      <c r="T811" s="86">
        <v>13473</v>
      </c>
      <c r="U811" t="s">
        <v>1850</v>
      </c>
      <c r="Z811" t="s">
        <v>8054</v>
      </c>
    </row>
    <row r="812" spans="1:27" ht="15" customHeight="1" x14ac:dyDescent="0.25">
      <c r="A812" t="s">
        <v>1615</v>
      </c>
      <c r="B812">
        <v>28022327</v>
      </c>
      <c r="C812" t="s">
        <v>540</v>
      </c>
      <c r="D812" t="s">
        <v>541</v>
      </c>
      <c r="E812" s="30" t="s">
        <v>1616</v>
      </c>
      <c r="F812" t="s">
        <v>549</v>
      </c>
      <c r="G812" t="s">
        <v>1295</v>
      </c>
      <c r="H812">
        <v>4364349</v>
      </c>
      <c r="I812" t="s">
        <v>6561</v>
      </c>
      <c r="J812" t="s">
        <v>6562</v>
      </c>
      <c r="K812" t="s">
        <v>549</v>
      </c>
      <c r="L812" t="s">
        <v>6561</v>
      </c>
      <c r="M812" t="s">
        <v>6563</v>
      </c>
      <c r="N812" t="s">
        <v>6564</v>
      </c>
      <c r="O812" s="87">
        <f t="shared" si="51"/>
        <v>138.85</v>
      </c>
      <c r="P812" t="s">
        <v>555</v>
      </c>
      <c r="Q812" s="86">
        <v>1388500</v>
      </c>
      <c r="R812" s="86">
        <v>31490000</v>
      </c>
      <c r="S812">
        <f t="shared" si="52"/>
        <v>31.49</v>
      </c>
      <c r="T812" s="86">
        <v>13444</v>
      </c>
      <c r="U812" t="s">
        <v>6529</v>
      </c>
      <c r="Z812" t="s">
        <v>8528</v>
      </c>
    </row>
    <row r="813" spans="1:27" ht="15" customHeight="1" x14ac:dyDescent="0.25">
      <c r="A813" t="s">
        <v>1615</v>
      </c>
      <c r="B813">
        <v>28022327</v>
      </c>
      <c r="C813" t="s">
        <v>540</v>
      </c>
      <c r="D813" t="s">
        <v>541</v>
      </c>
      <c r="E813" s="30" t="s">
        <v>1616</v>
      </c>
      <c r="F813" t="s">
        <v>549</v>
      </c>
      <c r="G813" t="s">
        <v>1295</v>
      </c>
      <c r="H813">
        <v>4364349</v>
      </c>
      <c r="I813" t="s">
        <v>6565</v>
      </c>
      <c r="J813" t="s">
        <v>6566</v>
      </c>
      <c r="K813" t="s">
        <v>549</v>
      </c>
      <c r="L813" t="s">
        <v>6565</v>
      </c>
      <c r="M813" t="s">
        <v>6567</v>
      </c>
      <c r="N813" t="s">
        <v>1985</v>
      </c>
      <c r="O813" s="87">
        <f t="shared" si="51"/>
        <v>633.05999999999995</v>
      </c>
      <c r="P813" t="s">
        <v>555</v>
      </c>
      <c r="Q813" s="86">
        <v>6330600</v>
      </c>
      <c r="R813" s="86">
        <v>141750000</v>
      </c>
      <c r="S813">
        <f t="shared" si="52"/>
        <v>141.75</v>
      </c>
      <c r="T813" s="86">
        <v>16146</v>
      </c>
      <c r="U813" t="s">
        <v>1986</v>
      </c>
      <c r="Z813" t="s">
        <v>8051</v>
      </c>
    </row>
    <row r="814" spans="1:27" ht="15" customHeight="1" x14ac:dyDescent="0.25">
      <c r="A814" t="s">
        <v>1615</v>
      </c>
      <c r="B814">
        <v>28022327</v>
      </c>
      <c r="C814" t="s">
        <v>540</v>
      </c>
      <c r="D814" t="s">
        <v>541</v>
      </c>
      <c r="E814" s="30" t="s">
        <v>1616</v>
      </c>
      <c r="F814" t="s">
        <v>549</v>
      </c>
      <c r="G814" t="s">
        <v>1295</v>
      </c>
      <c r="H814">
        <v>4364349</v>
      </c>
      <c r="I814" t="s">
        <v>6568</v>
      </c>
      <c r="J814" t="s">
        <v>6569</v>
      </c>
      <c r="K814" t="s">
        <v>549</v>
      </c>
      <c r="L814" t="s">
        <v>6568</v>
      </c>
      <c r="M814" t="s">
        <v>6570</v>
      </c>
      <c r="N814" t="s">
        <v>1471</v>
      </c>
      <c r="O814" s="87">
        <f t="shared" ref="O814:O845" si="53">Q814/10000</f>
        <v>4107.6000000000004</v>
      </c>
      <c r="P814" t="s">
        <v>555</v>
      </c>
      <c r="Q814" s="86">
        <v>41076000</v>
      </c>
      <c r="R814" s="86">
        <v>919750000</v>
      </c>
      <c r="S814">
        <f t="shared" ref="S814:S845" si="54">R814/1000000</f>
        <v>919.75</v>
      </c>
      <c r="T814" s="86">
        <v>10297</v>
      </c>
      <c r="U814" t="s">
        <v>1472</v>
      </c>
      <c r="Z814" t="s">
        <v>7996</v>
      </c>
    </row>
    <row r="815" spans="1:27" ht="15" customHeight="1" x14ac:dyDescent="0.25">
      <c r="A815" t="s">
        <v>1615</v>
      </c>
      <c r="B815">
        <v>28022327</v>
      </c>
      <c r="C815" t="s">
        <v>540</v>
      </c>
      <c r="D815" t="s">
        <v>541</v>
      </c>
      <c r="E815" s="30" t="s">
        <v>1616</v>
      </c>
      <c r="F815" t="s">
        <v>549</v>
      </c>
      <c r="G815" t="s">
        <v>1295</v>
      </c>
      <c r="H815">
        <v>4364349</v>
      </c>
      <c r="I815" t="s">
        <v>6571</v>
      </c>
      <c r="J815" t="s">
        <v>6572</v>
      </c>
      <c r="K815" t="s">
        <v>549</v>
      </c>
      <c r="L815" t="s">
        <v>6571</v>
      </c>
      <c r="M815" t="s">
        <v>6573</v>
      </c>
      <c r="N815" t="s">
        <v>1707</v>
      </c>
      <c r="O815" s="87">
        <f t="shared" si="53"/>
        <v>20.16</v>
      </c>
      <c r="P815" t="s">
        <v>555</v>
      </c>
      <c r="Q815" s="86">
        <v>201600</v>
      </c>
      <c r="R815" s="86">
        <v>4510000</v>
      </c>
      <c r="S815">
        <f t="shared" si="54"/>
        <v>4.51</v>
      </c>
      <c r="T815" s="86">
        <v>15111</v>
      </c>
      <c r="U815" t="s">
        <v>1708</v>
      </c>
      <c r="Y815" t="s">
        <v>8030</v>
      </c>
    </row>
    <row r="816" spans="1:27" ht="15" customHeight="1" x14ac:dyDescent="0.25">
      <c r="A816" t="s">
        <v>1615</v>
      </c>
      <c r="B816">
        <v>28022327</v>
      </c>
      <c r="C816" t="s">
        <v>540</v>
      </c>
      <c r="D816" t="s">
        <v>541</v>
      </c>
      <c r="E816" s="30" t="s">
        <v>1616</v>
      </c>
      <c r="F816" t="s">
        <v>549</v>
      </c>
      <c r="G816" t="s">
        <v>1295</v>
      </c>
      <c r="H816">
        <v>4364349</v>
      </c>
      <c r="I816" t="s">
        <v>6574</v>
      </c>
      <c r="J816" t="s">
        <v>6575</v>
      </c>
      <c r="K816" t="s">
        <v>549</v>
      </c>
      <c r="L816" t="s">
        <v>6574</v>
      </c>
      <c r="M816" t="s">
        <v>6576</v>
      </c>
      <c r="N816" t="s">
        <v>1707</v>
      </c>
      <c r="O816" s="87">
        <f t="shared" si="53"/>
        <v>40.32</v>
      </c>
      <c r="P816" t="s">
        <v>555</v>
      </c>
      <c r="Q816" s="86">
        <v>403200</v>
      </c>
      <c r="R816" s="86">
        <v>9030000</v>
      </c>
      <c r="S816">
        <f t="shared" si="54"/>
        <v>9.0299999999999994</v>
      </c>
      <c r="T816" s="86">
        <v>15111</v>
      </c>
      <c r="U816" t="s">
        <v>1708</v>
      </c>
      <c r="Y816" t="s">
        <v>8030</v>
      </c>
    </row>
    <row r="817" spans="1:27" ht="15" customHeight="1" x14ac:dyDescent="0.25">
      <c r="A817" t="s">
        <v>1615</v>
      </c>
      <c r="B817">
        <v>28022327</v>
      </c>
      <c r="C817" t="s">
        <v>540</v>
      </c>
      <c r="D817" t="s">
        <v>541</v>
      </c>
      <c r="E817" s="30" t="s">
        <v>1616</v>
      </c>
      <c r="F817" t="s">
        <v>549</v>
      </c>
      <c r="G817" t="s">
        <v>1295</v>
      </c>
      <c r="H817">
        <v>4364349</v>
      </c>
      <c r="I817" t="s">
        <v>6577</v>
      </c>
      <c r="J817" t="s">
        <v>6578</v>
      </c>
      <c r="K817" t="s">
        <v>549</v>
      </c>
      <c r="L817" t="s">
        <v>6577</v>
      </c>
      <c r="M817" t="s">
        <v>6579</v>
      </c>
      <c r="N817" t="s">
        <v>6580</v>
      </c>
      <c r="O817" s="87">
        <f t="shared" si="53"/>
        <v>258.08</v>
      </c>
      <c r="P817" t="s">
        <v>555</v>
      </c>
      <c r="Q817" s="86">
        <v>2580800</v>
      </c>
      <c r="R817" s="86">
        <v>57790000</v>
      </c>
      <c r="S817">
        <f t="shared" si="54"/>
        <v>57.79</v>
      </c>
      <c r="T817" s="86">
        <v>17392</v>
      </c>
      <c r="U817" t="s">
        <v>2106</v>
      </c>
      <c r="AA817" t="s">
        <v>8527</v>
      </c>
    </row>
    <row r="818" spans="1:27" ht="15" customHeight="1" x14ac:dyDescent="0.25">
      <c r="A818" t="s">
        <v>1615</v>
      </c>
      <c r="B818">
        <v>28022327</v>
      </c>
      <c r="C818" t="s">
        <v>540</v>
      </c>
      <c r="D818" t="s">
        <v>541</v>
      </c>
      <c r="E818" s="30" t="s">
        <v>1616</v>
      </c>
      <c r="F818" t="s">
        <v>549</v>
      </c>
      <c r="G818" t="s">
        <v>1295</v>
      </c>
      <c r="H818">
        <v>4364349</v>
      </c>
      <c r="I818" t="s">
        <v>6581</v>
      </c>
      <c r="J818" t="s">
        <v>6582</v>
      </c>
      <c r="K818" t="s">
        <v>549</v>
      </c>
      <c r="L818" t="s">
        <v>6581</v>
      </c>
      <c r="M818" t="s">
        <v>6583</v>
      </c>
      <c r="N818" t="s">
        <v>6584</v>
      </c>
      <c r="O818" s="87">
        <f t="shared" si="53"/>
        <v>878.23</v>
      </c>
      <c r="P818" t="s">
        <v>555</v>
      </c>
      <c r="Q818" s="86">
        <v>8782300</v>
      </c>
      <c r="R818" s="86">
        <v>196650000</v>
      </c>
      <c r="S818">
        <f t="shared" si="54"/>
        <v>196.65</v>
      </c>
      <c r="T818" s="86">
        <v>12349</v>
      </c>
      <c r="U818" t="s">
        <v>1845</v>
      </c>
      <c r="Z818" t="s">
        <v>8524</v>
      </c>
    </row>
    <row r="819" spans="1:27" ht="15" customHeight="1" x14ac:dyDescent="0.25">
      <c r="A819" t="s">
        <v>1615</v>
      </c>
      <c r="B819">
        <v>28022327</v>
      </c>
      <c r="C819" t="s">
        <v>540</v>
      </c>
      <c r="D819" t="s">
        <v>541</v>
      </c>
      <c r="E819" s="30" t="s">
        <v>1616</v>
      </c>
      <c r="F819" t="s">
        <v>549</v>
      </c>
      <c r="G819" t="s">
        <v>1295</v>
      </c>
      <c r="H819">
        <v>4364349</v>
      </c>
      <c r="I819" t="s">
        <v>6585</v>
      </c>
      <c r="J819" t="s">
        <v>6586</v>
      </c>
      <c r="K819" t="s">
        <v>549</v>
      </c>
      <c r="L819" t="s">
        <v>6585</v>
      </c>
      <c r="M819" t="s">
        <v>6587</v>
      </c>
      <c r="N819" t="s">
        <v>5853</v>
      </c>
      <c r="O819" s="87">
        <f t="shared" si="53"/>
        <v>375</v>
      </c>
      <c r="P819" t="s">
        <v>555</v>
      </c>
      <c r="Q819" s="86">
        <v>3750000</v>
      </c>
      <c r="R819" s="86">
        <v>83970000</v>
      </c>
      <c r="S819">
        <f t="shared" si="54"/>
        <v>83.97</v>
      </c>
      <c r="T819" s="86">
        <v>13692</v>
      </c>
      <c r="U819" t="s">
        <v>5854</v>
      </c>
      <c r="Z819" t="s">
        <v>8027</v>
      </c>
    </row>
    <row r="820" spans="1:27" ht="15" customHeight="1" x14ac:dyDescent="0.25">
      <c r="A820" t="s">
        <v>1615</v>
      </c>
      <c r="B820">
        <v>28022327</v>
      </c>
      <c r="C820" t="s">
        <v>540</v>
      </c>
      <c r="D820" t="s">
        <v>541</v>
      </c>
      <c r="E820" s="30" t="s">
        <v>1616</v>
      </c>
      <c r="F820" t="s">
        <v>549</v>
      </c>
      <c r="G820" t="s">
        <v>1295</v>
      </c>
      <c r="H820">
        <v>4364349</v>
      </c>
      <c r="I820" t="s">
        <v>6588</v>
      </c>
      <c r="J820" t="s">
        <v>6589</v>
      </c>
      <c r="K820" t="s">
        <v>549</v>
      </c>
      <c r="L820" t="s">
        <v>6588</v>
      </c>
      <c r="M820" t="s">
        <v>6590</v>
      </c>
      <c r="N820" t="s">
        <v>6591</v>
      </c>
      <c r="O820" s="87">
        <f t="shared" si="53"/>
        <v>206.46</v>
      </c>
      <c r="P820" t="s">
        <v>555</v>
      </c>
      <c r="Q820" s="86">
        <v>2064600</v>
      </c>
      <c r="R820" s="86">
        <v>46230000</v>
      </c>
      <c r="S820">
        <f t="shared" si="54"/>
        <v>46.23</v>
      </c>
      <c r="T820" s="86">
        <v>17389</v>
      </c>
      <c r="U820" t="s">
        <v>1718</v>
      </c>
      <c r="AA820" t="s">
        <v>8046</v>
      </c>
    </row>
    <row r="821" spans="1:27" ht="15" customHeight="1" x14ac:dyDescent="0.25">
      <c r="A821" t="s">
        <v>1615</v>
      </c>
      <c r="B821">
        <v>28022327</v>
      </c>
      <c r="C821" t="s">
        <v>540</v>
      </c>
      <c r="D821" t="s">
        <v>541</v>
      </c>
      <c r="E821" s="30" t="s">
        <v>1616</v>
      </c>
      <c r="F821" t="s">
        <v>549</v>
      </c>
      <c r="G821" t="s">
        <v>1295</v>
      </c>
      <c r="H821">
        <v>4364349</v>
      </c>
      <c r="I821" t="s">
        <v>6592</v>
      </c>
      <c r="J821" t="s">
        <v>6593</v>
      </c>
      <c r="K821" t="s">
        <v>549</v>
      </c>
      <c r="L821" t="s">
        <v>6592</v>
      </c>
      <c r="M821" t="s">
        <v>6594</v>
      </c>
      <c r="N821" t="s">
        <v>6595</v>
      </c>
      <c r="O821" s="87">
        <f t="shared" si="53"/>
        <v>111.69</v>
      </c>
      <c r="P821" t="s">
        <v>555</v>
      </c>
      <c r="Q821" s="86">
        <v>1116900</v>
      </c>
      <c r="R821" s="86">
        <v>25010000</v>
      </c>
      <c r="S821">
        <f t="shared" si="54"/>
        <v>25.01</v>
      </c>
      <c r="T821" s="86">
        <v>12349</v>
      </c>
      <c r="U821" t="s">
        <v>1845</v>
      </c>
      <c r="Z821" t="s">
        <v>8524</v>
      </c>
    </row>
    <row r="822" spans="1:27" ht="15" customHeight="1" x14ac:dyDescent="0.25">
      <c r="A822" t="s">
        <v>6596</v>
      </c>
      <c r="B822">
        <v>17762826</v>
      </c>
      <c r="C822" t="s">
        <v>540</v>
      </c>
      <c r="D822" t="s">
        <v>541</v>
      </c>
      <c r="E822" s="30" t="s">
        <v>6597</v>
      </c>
      <c r="F822" t="s">
        <v>549</v>
      </c>
      <c r="G822" t="s">
        <v>1295</v>
      </c>
      <c r="H822">
        <v>4364349</v>
      </c>
      <c r="I822" t="s">
        <v>6598</v>
      </c>
      <c r="J822" t="s">
        <v>6599</v>
      </c>
      <c r="K822" t="s">
        <v>549</v>
      </c>
      <c r="L822" t="s">
        <v>6598</v>
      </c>
      <c r="M822" t="s">
        <v>6600</v>
      </c>
      <c r="N822" t="s">
        <v>6601</v>
      </c>
      <c r="O822" s="87">
        <f t="shared" si="53"/>
        <v>15724.8</v>
      </c>
      <c r="P822" t="s">
        <v>555</v>
      </c>
      <c r="Q822" s="86">
        <v>157248000</v>
      </c>
      <c r="R822" s="86">
        <v>3557660000</v>
      </c>
      <c r="S822" s="160">
        <f t="shared" si="54"/>
        <v>3557.66</v>
      </c>
      <c r="T822" s="86">
        <v>17378</v>
      </c>
      <c r="U822" t="s">
        <v>6602</v>
      </c>
      <c r="V822" t="s">
        <v>8529</v>
      </c>
    </row>
    <row r="823" spans="1:27" ht="15" customHeight="1" x14ac:dyDescent="0.25">
      <c r="A823" t="s">
        <v>6596</v>
      </c>
      <c r="B823">
        <v>17762826</v>
      </c>
      <c r="C823" t="s">
        <v>540</v>
      </c>
      <c r="D823" t="s">
        <v>541</v>
      </c>
      <c r="E823" s="30" t="s">
        <v>6597</v>
      </c>
      <c r="F823" t="s">
        <v>549</v>
      </c>
      <c r="G823" t="s">
        <v>1295</v>
      </c>
      <c r="H823">
        <v>4364349</v>
      </c>
      <c r="I823" t="s">
        <v>6603</v>
      </c>
      <c r="J823" t="s">
        <v>6604</v>
      </c>
      <c r="K823" t="s">
        <v>549</v>
      </c>
      <c r="L823" t="s">
        <v>6603</v>
      </c>
      <c r="M823" t="s">
        <v>6605</v>
      </c>
      <c r="N823" t="s">
        <v>6601</v>
      </c>
      <c r="O823" s="87">
        <f t="shared" si="53"/>
        <v>1886.82</v>
      </c>
      <c r="P823" t="s">
        <v>555</v>
      </c>
      <c r="Q823" s="86">
        <v>18868200</v>
      </c>
      <c r="R823" s="86">
        <v>426890000</v>
      </c>
      <c r="S823">
        <f t="shared" si="54"/>
        <v>426.89</v>
      </c>
      <c r="T823" s="86">
        <v>17378</v>
      </c>
      <c r="U823" t="s">
        <v>6602</v>
      </c>
      <c r="Y823" t="s">
        <v>8529</v>
      </c>
    </row>
    <row r="824" spans="1:27" ht="15" customHeight="1" x14ac:dyDescent="0.25">
      <c r="A824" t="s">
        <v>6596</v>
      </c>
      <c r="B824">
        <v>17762826</v>
      </c>
      <c r="C824" t="s">
        <v>540</v>
      </c>
      <c r="D824" t="s">
        <v>541</v>
      </c>
      <c r="E824" s="30" t="s">
        <v>6597</v>
      </c>
      <c r="F824" t="s">
        <v>549</v>
      </c>
      <c r="G824" t="s">
        <v>1295</v>
      </c>
      <c r="H824">
        <v>4364349</v>
      </c>
      <c r="I824" t="s">
        <v>6606</v>
      </c>
      <c r="J824" t="s">
        <v>6607</v>
      </c>
      <c r="K824" t="s">
        <v>549</v>
      </c>
      <c r="L824" t="s">
        <v>6606</v>
      </c>
      <c r="M824" t="s">
        <v>6608</v>
      </c>
      <c r="N824" t="s">
        <v>6601</v>
      </c>
      <c r="O824" s="87">
        <f t="shared" si="53"/>
        <v>1415.7</v>
      </c>
      <c r="P824" t="s">
        <v>555</v>
      </c>
      <c r="Q824" s="86">
        <v>14157000</v>
      </c>
      <c r="R824" s="86">
        <v>320300000</v>
      </c>
      <c r="S824">
        <f t="shared" si="54"/>
        <v>320.3</v>
      </c>
      <c r="T824" s="86">
        <v>17378</v>
      </c>
      <c r="U824" t="s">
        <v>6602</v>
      </c>
      <c r="Y824" t="s">
        <v>8529</v>
      </c>
    </row>
    <row r="825" spans="1:27" ht="15" customHeight="1" x14ac:dyDescent="0.25">
      <c r="A825" t="s">
        <v>6596</v>
      </c>
      <c r="B825">
        <v>17762826</v>
      </c>
      <c r="C825" t="s">
        <v>540</v>
      </c>
      <c r="D825" t="s">
        <v>541</v>
      </c>
      <c r="E825" s="30" t="s">
        <v>6597</v>
      </c>
      <c r="F825" t="s">
        <v>549</v>
      </c>
      <c r="G825" t="s">
        <v>1295</v>
      </c>
      <c r="H825">
        <v>4364349</v>
      </c>
      <c r="I825" t="s">
        <v>6609</v>
      </c>
      <c r="J825" t="s">
        <v>6610</v>
      </c>
      <c r="K825" t="s">
        <v>549</v>
      </c>
      <c r="L825" t="s">
        <v>6609</v>
      </c>
      <c r="M825" t="s">
        <v>6611</v>
      </c>
      <c r="N825" t="s">
        <v>6601</v>
      </c>
      <c r="O825" s="87">
        <f t="shared" si="53"/>
        <v>689.13</v>
      </c>
      <c r="P825" t="s">
        <v>555</v>
      </c>
      <c r="Q825" s="86">
        <v>6891300</v>
      </c>
      <c r="R825" s="86">
        <v>155910000</v>
      </c>
      <c r="S825">
        <f t="shared" si="54"/>
        <v>155.91</v>
      </c>
      <c r="T825" s="86">
        <v>17378</v>
      </c>
      <c r="U825" t="s">
        <v>6602</v>
      </c>
      <c r="Y825" t="s">
        <v>8529</v>
      </c>
    </row>
    <row r="826" spans="1:27" ht="15" customHeight="1" x14ac:dyDescent="0.25">
      <c r="A826" t="s">
        <v>6596</v>
      </c>
      <c r="B826">
        <v>17762826</v>
      </c>
      <c r="C826" t="s">
        <v>540</v>
      </c>
      <c r="D826" t="s">
        <v>541</v>
      </c>
      <c r="E826" s="30" t="s">
        <v>6597</v>
      </c>
      <c r="F826" t="s">
        <v>549</v>
      </c>
      <c r="G826" t="s">
        <v>1295</v>
      </c>
      <c r="H826">
        <v>4364349</v>
      </c>
      <c r="I826" t="s">
        <v>6612</v>
      </c>
      <c r="J826" t="s">
        <v>6613</v>
      </c>
      <c r="K826" t="s">
        <v>549</v>
      </c>
      <c r="L826" t="s">
        <v>6612</v>
      </c>
      <c r="M826" t="s">
        <v>6614</v>
      </c>
      <c r="N826" t="s">
        <v>6601</v>
      </c>
      <c r="O826" s="87">
        <f t="shared" si="53"/>
        <v>471.9</v>
      </c>
      <c r="P826" t="s">
        <v>555</v>
      </c>
      <c r="Q826" s="86">
        <v>4719000</v>
      </c>
      <c r="R826" s="86">
        <v>106770000</v>
      </c>
      <c r="S826">
        <f t="shared" si="54"/>
        <v>106.77</v>
      </c>
      <c r="T826" s="86">
        <v>17378</v>
      </c>
      <c r="U826" t="s">
        <v>6602</v>
      </c>
      <c r="Y826" t="s">
        <v>8529</v>
      </c>
    </row>
    <row r="827" spans="1:27" ht="15" customHeight="1" x14ac:dyDescent="0.25">
      <c r="A827" t="s">
        <v>6596</v>
      </c>
      <c r="B827">
        <v>17762826</v>
      </c>
      <c r="C827" t="s">
        <v>540</v>
      </c>
      <c r="D827" t="s">
        <v>541</v>
      </c>
      <c r="E827" s="30" t="s">
        <v>6597</v>
      </c>
      <c r="F827" t="s">
        <v>549</v>
      </c>
      <c r="G827" t="s">
        <v>1295</v>
      </c>
      <c r="H827">
        <v>4364349</v>
      </c>
      <c r="I827" t="s">
        <v>6615</v>
      </c>
      <c r="J827" t="s">
        <v>6616</v>
      </c>
      <c r="K827" t="s">
        <v>549</v>
      </c>
      <c r="L827" t="s">
        <v>6615</v>
      </c>
      <c r="M827" t="s">
        <v>6617</v>
      </c>
      <c r="N827" t="s">
        <v>6601</v>
      </c>
      <c r="O827" s="87">
        <f t="shared" si="53"/>
        <v>229.71</v>
      </c>
      <c r="P827" t="s">
        <v>555</v>
      </c>
      <c r="Q827" s="86">
        <v>2297100</v>
      </c>
      <c r="R827" s="86">
        <v>51970000</v>
      </c>
      <c r="S827">
        <f t="shared" si="54"/>
        <v>51.97</v>
      </c>
      <c r="T827" s="86">
        <v>17378</v>
      </c>
      <c r="U827" t="s">
        <v>6602</v>
      </c>
      <c r="Y827" t="s">
        <v>8529</v>
      </c>
    </row>
    <row r="828" spans="1:27" ht="15" customHeight="1" x14ac:dyDescent="0.25">
      <c r="A828" t="s">
        <v>6596</v>
      </c>
      <c r="B828">
        <v>17762826</v>
      </c>
      <c r="C828" t="s">
        <v>540</v>
      </c>
      <c r="D828" t="s">
        <v>541</v>
      </c>
      <c r="E828" s="30" t="s">
        <v>6597</v>
      </c>
      <c r="F828" t="s">
        <v>549</v>
      </c>
      <c r="G828" t="s">
        <v>1295</v>
      </c>
      <c r="H828">
        <v>4364349</v>
      </c>
      <c r="I828" t="s">
        <v>6618</v>
      </c>
      <c r="J828" t="s">
        <v>6619</v>
      </c>
      <c r="K828" t="s">
        <v>549</v>
      </c>
      <c r="L828" t="s">
        <v>6618</v>
      </c>
      <c r="M828" t="s">
        <v>6620</v>
      </c>
      <c r="N828" t="s">
        <v>6601</v>
      </c>
      <c r="O828" s="87">
        <f t="shared" si="53"/>
        <v>1886.82</v>
      </c>
      <c r="P828" t="s">
        <v>555</v>
      </c>
      <c r="Q828" s="86">
        <v>18868200</v>
      </c>
      <c r="R828" s="86">
        <v>426890000</v>
      </c>
      <c r="S828">
        <f t="shared" si="54"/>
        <v>426.89</v>
      </c>
      <c r="T828" s="86">
        <v>17378</v>
      </c>
      <c r="U828" t="s">
        <v>6602</v>
      </c>
      <c r="Y828" t="s">
        <v>8529</v>
      </c>
    </row>
    <row r="829" spans="1:27" ht="15" customHeight="1" x14ac:dyDescent="0.25">
      <c r="A829" t="s">
        <v>2937</v>
      </c>
      <c r="B829">
        <v>4095143</v>
      </c>
      <c r="C829" t="s">
        <v>540</v>
      </c>
      <c r="D829" t="s">
        <v>541</v>
      </c>
      <c r="E829" s="30" t="s">
        <v>2938</v>
      </c>
      <c r="F829" t="s">
        <v>549</v>
      </c>
      <c r="G829" t="s">
        <v>1295</v>
      </c>
      <c r="H829">
        <v>4364349</v>
      </c>
      <c r="I829" t="s">
        <v>6621</v>
      </c>
      <c r="J829" t="s">
        <v>6622</v>
      </c>
      <c r="K829" t="s">
        <v>549</v>
      </c>
      <c r="L829" t="s">
        <v>6621</v>
      </c>
      <c r="M829" t="s">
        <v>6623</v>
      </c>
      <c r="N829" t="s">
        <v>6624</v>
      </c>
      <c r="O829" s="87">
        <f t="shared" si="53"/>
        <v>225</v>
      </c>
      <c r="P829" t="s">
        <v>555</v>
      </c>
      <c r="Q829" s="86">
        <v>2250000</v>
      </c>
      <c r="R829" s="86">
        <v>50420000</v>
      </c>
      <c r="S829">
        <f t="shared" si="54"/>
        <v>50.42</v>
      </c>
      <c r="T829" s="86">
        <v>15113</v>
      </c>
      <c r="U829" t="s">
        <v>6625</v>
      </c>
      <c r="Y829" t="s">
        <v>8530</v>
      </c>
    </row>
    <row r="830" spans="1:27" ht="15" customHeight="1" x14ac:dyDescent="0.25">
      <c r="A830" t="s">
        <v>2937</v>
      </c>
      <c r="B830">
        <v>4095143</v>
      </c>
      <c r="C830" t="s">
        <v>540</v>
      </c>
      <c r="D830" t="s">
        <v>541</v>
      </c>
      <c r="E830" s="30" t="s">
        <v>2938</v>
      </c>
      <c r="F830" t="s">
        <v>549</v>
      </c>
      <c r="G830" t="s">
        <v>1295</v>
      </c>
      <c r="H830">
        <v>4364349</v>
      </c>
      <c r="I830" t="s">
        <v>6626</v>
      </c>
      <c r="J830" t="s">
        <v>6627</v>
      </c>
      <c r="K830" t="s">
        <v>549</v>
      </c>
      <c r="L830" t="s">
        <v>6626</v>
      </c>
      <c r="M830" t="s">
        <v>6628</v>
      </c>
      <c r="N830" t="s">
        <v>6629</v>
      </c>
      <c r="O830" s="87">
        <f t="shared" si="53"/>
        <v>168</v>
      </c>
      <c r="P830" t="s">
        <v>555</v>
      </c>
      <c r="Q830" s="86">
        <v>1680000</v>
      </c>
      <c r="R830" s="86">
        <v>37650000</v>
      </c>
      <c r="S830">
        <f t="shared" si="54"/>
        <v>37.65</v>
      </c>
      <c r="T830" s="86">
        <v>16197</v>
      </c>
      <c r="U830" t="s">
        <v>6630</v>
      </c>
      <c r="Z830" t="s">
        <v>8531</v>
      </c>
    </row>
    <row r="831" spans="1:27" ht="15" customHeight="1" x14ac:dyDescent="0.25">
      <c r="A831" t="s">
        <v>2937</v>
      </c>
      <c r="B831">
        <v>4095143</v>
      </c>
      <c r="C831" t="s">
        <v>540</v>
      </c>
      <c r="D831" t="s">
        <v>541</v>
      </c>
      <c r="E831" s="30" t="s">
        <v>2938</v>
      </c>
      <c r="F831" t="s">
        <v>549</v>
      </c>
      <c r="G831" t="s">
        <v>1295</v>
      </c>
      <c r="H831">
        <v>4364349</v>
      </c>
      <c r="I831" t="s">
        <v>6631</v>
      </c>
      <c r="J831" t="s">
        <v>6632</v>
      </c>
      <c r="K831" t="s">
        <v>549</v>
      </c>
      <c r="L831" t="s">
        <v>6631</v>
      </c>
      <c r="M831" t="s">
        <v>6633</v>
      </c>
      <c r="N831" t="s">
        <v>6634</v>
      </c>
      <c r="O831" s="87">
        <f t="shared" si="53"/>
        <v>362.4</v>
      </c>
      <c r="P831" t="s">
        <v>555</v>
      </c>
      <c r="Q831" s="86">
        <v>3624000</v>
      </c>
      <c r="R831" s="86">
        <v>81200000</v>
      </c>
      <c r="S831">
        <f t="shared" si="54"/>
        <v>81.2</v>
      </c>
      <c r="T831" s="86">
        <v>15100</v>
      </c>
      <c r="U831" t="s">
        <v>6635</v>
      </c>
      <c r="Y831" t="s">
        <v>8532</v>
      </c>
    </row>
    <row r="832" spans="1:27" ht="15" customHeight="1" x14ac:dyDescent="0.25">
      <c r="A832" t="s">
        <v>2937</v>
      </c>
      <c r="B832">
        <v>4095143</v>
      </c>
      <c r="C832" t="s">
        <v>540</v>
      </c>
      <c r="D832" t="s">
        <v>541</v>
      </c>
      <c r="E832" s="30" t="s">
        <v>2938</v>
      </c>
      <c r="F832" t="s">
        <v>549</v>
      </c>
      <c r="G832" t="s">
        <v>1295</v>
      </c>
      <c r="H832">
        <v>4364349</v>
      </c>
      <c r="I832" t="s">
        <v>6636</v>
      </c>
      <c r="J832" t="s">
        <v>6637</v>
      </c>
      <c r="K832" t="s">
        <v>549</v>
      </c>
      <c r="L832" t="s">
        <v>6636</v>
      </c>
      <c r="M832" t="s">
        <v>6638</v>
      </c>
      <c r="N832" t="s">
        <v>6639</v>
      </c>
      <c r="O832" s="87">
        <f t="shared" si="53"/>
        <v>676.5</v>
      </c>
      <c r="P832" t="s">
        <v>555</v>
      </c>
      <c r="Q832" s="86">
        <v>6765000</v>
      </c>
      <c r="R832" s="86">
        <v>151590000</v>
      </c>
      <c r="S832">
        <f t="shared" si="54"/>
        <v>151.59</v>
      </c>
      <c r="T832" s="86">
        <v>14793</v>
      </c>
      <c r="U832" t="s">
        <v>6640</v>
      </c>
      <c r="Y832" t="s">
        <v>8533</v>
      </c>
    </row>
    <row r="833" spans="1:26" ht="15" customHeight="1" x14ac:dyDescent="0.25">
      <c r="A833" t="s">
        <v>2937</v>
      </c>
      <c r="B833">
        <v>4095143</v>
      </c>
      <c r="C833" t="s">
        <v>540</v>
      </c>
      <c r="D833" t="s">
        <v>541</v>
      </c>
      <c r="E833" s="30" t="s">
        <v>2938</v>
      </c>
      <c r="F833" t="s">
        <v>549</v>
      </c>
      <c r="G833" t="s">
        <v>1295</v>
      </c>
      <c r="H833">
        <v>4364349</v>
      </c>
      <c r="I833" t="s">
        <v>6641</v>
      </c>
      <c r="J833" t="s">
        <v>6642</v>
      </c>
      <c r="K833" t="s">
        <v>549</v>
      </c>
      <c r="L833" t="s">
        <v>6641</v>
      </c>
      <c r="M833" t="s">
        <v>6643</v>
      </c>
      <c r="N833" t="s">
        <v>6644</v>
      </c>
      <c r="O833" s="87">
        <f t="shared" si="53"/>
        <v>520</v>
      </c>
      <c r="P833" t="s">
        <v>555</v>
      </c>
      <c r="Q833" s="86">
        <v>5200000</v>
      </c>
      <c r="R833" s="86">
        <v>116520000</v>
      </c>
      <c r="S833">
        <f t="shared" si="54"/>
        <v>116.52</v>
      </c>
      <c r="T833" s="86">
        <v>15115</v>
      </c>
      <c r="U833" t="s">
        <v>6645</v>
      </c>
      <c r="Y833" t="s">
        <v>8534</v>
      </c>
    </row>
    <row r="834" spans="1:26" ht="15" customHeight="1" x14ac:dyDescent="0.25">
      <c r="A834" t="s">
        <v>2937</v>
      </c>
      <c r="B834">
        <v>4095143</v>
      </c>
      <c r="C834" t="s">
        <v>540</v>
      </c>
      <c r="D834" t="s">
        <v>541</v>
      </c>
      <c r="E834" s="30" t="s">
        <v>2938</v>
      </c>
      <c r="F834" t="s">
        <v>549</v>
      </c>
      <c r="G834" t="s">
        <v>1295</v>
      </c>
      <c r="H834">
        <v>4364349</v>
      </c>
      <c r="I834" t="s">
        <v>6646</v>
      </c>
      <c r="J834" t="s">
        <v>6647</v>
      </c>
      <c r="K834" t="s">
        <v>549</v>
      </c>
      <c r="L834" t="s">
        <v>6646</v>
      </c>
      <c r="M834" t="s">
        <v>6648</v>
      </c>
      <c r="N834" t="s">
        <v>6649</v>
      </c>
      <c r="O834" s="87">
        <f t="shared" si="53"/>
        <v>360</v>
      </c>
      <c r="P834" t="s">
        <v>555</v>
      </c>
      <c r="Q834" s="86">
        <v>3600000</v>
      </c>
      <c r="R834" s="86">
        <v>80660000</v>
      </c>
      <c r="S834">
        <f t="shared" si="54"/>
        <v>80.66</v>
      </c>
      <c r="T834" s="86">
        <v>11554</v>
      </c>
      <c r="U834" t="s">
        <v>6650</v>
      </c>
      <c r="Z834" t="s">
        <v>8535</v>
      </c>
    </row>
    <row r="835" spans="1:26" ht="15" customHeight="1" x14ac:dyDescent="0.25">
      <c r="A835" t="s">
        <v>2937</v>
      </c>
      <c r="B835">
        <v>4095143</v>
      </c>
      <c r="C835" t="s">
        <v>540</v>
      </c>
      <c r="D835" t="s">
        <v>541</v>
      </c>
      <c r="E835" s="30" t="s">
        <v>2938</v>
      </c>
      <c r="F835" t="s">
        <v>549</v>
      </c>
      <c r="G835" t="s">
        <v>1295</v>
      </c>
      <c r="H835">
        <v>4364349</v>
      </c>
      <c r="I835" t="s">
        <v>6651</v>
      </c>
      <c r="J835" t="s">
        <v>6652</v>
      </c>
      <c r="K835" t="s">
        <v>549</v>
      </c>
      <c r="L835" t="s">
        <v>6651</v>
      </c>
      <c r="M835" t="s">
        <v>6653</v>
      </c>
      <c r="N835" t="s">
        <v>6654</v>
      </c>
      <c r="O835" s="87">
        <f t="shared" si="53"/>
        <v>600</v>
      </c>
      <c r="P835" t="s">
        <v>555</v>
      </c>
      <c r="Q835" s="86">
        <v>6000000</v>
      </c>
      <c r="R835" s="86">
        <v>134440000</v>
      </c>
      <c r="S835">
        <f t="shared" si="54"/>
        <v>134.44</v>
      </c>
      <c r="T835" s="86">
        <v>15118</v>
      </c>
      <c r="U835" t="s">
        <v>6655</v>
      </c>
      <c r="Y835" t="s">
        <v>8536</v>
      </c>
    </row>
    <row r="836" spans="1:26" ht="15" customHeight="1" x14ac:dyDescent="0.25">
      <c r="A836" t="s">
        <v>2937</v>
      </c>
      <c r="B836">
        <v>4095143</v>
      </c>
      <c r="C836" t="s">
        <v>540</v>
      </c>
      <c r="D836" t="s">
        <v>541</v>
      </c>
      <c r="E836" s="30" t="s">
        <v>2938</v>
      </c>
      <c r="F836" t="s">
        <v>549</v>
      </c>
      <c r="G836" t="s">
        <v>1295</v>
      </c>
      <c r="H836">
        <v>4364349</v>
      </c>
      <c r="I836" t="s">
        <v>6656</v>
      </c>
      <c r="J836" t="s">
        <v>6657</v>
      </c>
      <c r="K836" t="s">
        <v>549</v>
      </c>
      <c r="L836" t="s">
        <v>6656</v>
      </c>
      <c r="M836" t="s">
        <v>6658</v>
      </c>
      <c r="N836" t="s">
        <v>6659</v>
      </c>
      <c r="O836" s="87">
        <f t="shared" si="53"/>
        <v>337.5</v>
      </c>
      <c r="P836" t="s">
        <v>555</v>
      </c>
      <c r="Q836" s="86">
        <v>3375000</v>
      </c>
      <c r="R836" s="86">
        <v>75620000</v>
      </c>
      <c r="S836">
        <f t="shared" si="54"/>
        <v>75.62</v>
      </c>
      <c r="T836" s="86">
        <v>15106</v>
      </c>
      <c r="U836" t="s">
        <v>684</v>
      </c>
      <c r="Y836" t="s">
        <v>7867</v>
      </c>
    </row>
    <row r="837" spans="1:26" ht="15" customHeight="1" x14ac:dyDescent="0.25">
      <c r="A837" t="s">
        <v>2937</v>
      </c>
      <c r="B837">
        <v>4095143</v>
      </c>
      <c r="C837" t="s">
        <v>540</v>
      </c>
      <c r="D837" t="s">
        <v>541</v>
      </c>
      <c r="E837" s="30" t="s">
        <v>2938</v>
      </c>
      <c r="F837" t="s">
        <v>549</v>
      </c>
      <c r="G837" t="s">
        <v>1295</v>
      </c>
      <c r="H837">
        <v>4364349</v>
      </c>
      <c r="I837" t="s">
        <v>6660</v>
      </c>
      <c r="J837" t="s">
        <v>6661</v>
      </c>
      <c r="K837" t="s">
        <v>549</v>
      </c>
      <c r="L837" t="s">
        <v>6660</v>
      </c>
      <c r="M837" t="s">
        <v>6662</v>
      </c>
      <c r="N837" t="s">
        <v>6663</v>
      </c>
      <c r="O837" s="87">
        <f t="shared" si="53"/>
        <v>125</v>
      </c>
      <c r="P837" t="s">
        <v>555</v>
      </c>
      <c r="Q837" s="86">
        <v>1250000</v>
      </c>
      <c r="R837" s="86">
        <v>28010000</v>
      </c>
      <c r="S837">
        <f t="shared" si="54"/>
        <v>28.01</v>
      </c>
      <c r="T837" s="86">
        <v>14794</v>
      </c>
      <c r="U837" t="s">
        <v>6664</v>
      </c>
      <c r="Y837" t="s">
        <v>8537</v>
      </c>
    </row>
    <row r="838" spans="1:26" ht="15" customHeight="1" x14ac:dyDescent="0.25">
      <c r="A838" t="s">
        <v>2937</v>
      </c>
      <c r="B838">
        <v>4095143</v>
      </c>
      <c r="C838" t="s">
        <v>540</v>
      </c>
      <c r="D838" t="s">
        <v>541</v>
      </c>
      <c r="E838" s="30" t="s">
        <v>2938</v>
      </c>
      <c r="F838" t="s">
        <v>549</v>
      </c>
      <c r="G838" t="s">
        <v>1295</v>
      </c>
      <c r="H838">
        <v>4364349</v>
      </c>
      <c r="I838" t="s">
        <v>6665</v>
      </c>
      <c r="J838" t="s">
        <v>6666</v>
      </c>
      <c r="K838" t="s">
        <v>549</v>
      </c>
      <c r="L838" t="s">
        <v>6665</v>
      </c>
      <c r="M838" t="s">
        <v>6667</v>
      </c>
      <c r="N838" t="s">
        <v>6668</v>
      </c>
      <c r="O838" s="87">
        <f t="shared" si="53"/>
        <v>468</v>
      </c>
      <c r="P838" t="s">
        <v>555</v>
      </c>
      <c r="Q838" s="86">
        <v>4680000</v>
      </c>
      <c r="R838" s="86">
        <v>104860000</v>
      </c>
      <c r="S838">
        <f t="shared" si="54"/>
        <v>104.86</v>
      </c>
      <c r="T838" s="86">
        <v>15106</v>
      </c>
      <c r="U838" t="s">
        <v>684</v>
      </c>
      <c r="Y838" t="s">
        <v>7867</v>
      </c>
    </row>
    <row r="839" spans="1:26" ht="15" customHeight="1" x14ac:dyDescent="0.25">
      <c r="A839" t="s">
        <v>2937</v>
      </c>
      <c r="B839">
        <v>4095143</v>
      </c>
      <c r="C839" t="s">
        <v>540</v>
      </c>
      <c r="D839" t="s">
        <v>541</v>
      </c>
      <c r="E839" s="30" t="s">
        <v>2938</v>
      </c>
      <c r="F839" t="s">
        <v>549</v>
      </c>
      <c r="G839" t="s">
        <v>1295</v>
      </c>
      <c r="H839">
        <v>4364349</v>
      </c>
      <c r="I839" t="s">
        <v>6669</v>
      </c>
      <c r="J839" t="s">
        <v>6670</v>
      </c>
      <c r="K839" t="s">
        <v>549</v>
      </c>
      <c r="L839" t="s">
        <v>6669</v>
      </c>
      <c r="M839" t="s">
        <v>6671</v>
      </c>
      <c r="N839" t="s">
        <v>6672</v>
      </c>
      <c r="O839" s="87">
        <f t="shared" si="53"/>
        <v>276.75</v>
      </c>
      <c r="P839" t="s">
        <v>555</v>
      </c>
      <c r="Q839" s="86">
        <v>2767500</v>
      </c>
      <c r="R839" s="86">
        <v>62010000</v>
      </c>
      <c r="S839">
        <f t="shared" si="54"/>
        <v>62.01</v>
      </c>
      <c r="T839" s="86">
        <v>14957</v>
      </c>
      <c r="U839" t="s">
        <v>6673</v>
      </c>
      <c r="Y839" t="s">
        <v>8538</v>
      </c>
    </row>
    <row r="840" spans="1:26" ht="15" customHeight="1" x14ac:dyDescent="0.25">
      <c r="A840" t="s">
        <v>2937</v>
      </c>
      <c r="B840">
        <v>4095143</v>
      </c>
      <c r="C840" t="s">
        <v>540</v>
      </c>
      <c r="D840" t="s">
        <v>541</v>
      </c>
      <c r="E840" s="30" t="s">
        <v>2938</v>
      </c>
      <c r="F840" t="s">
        <v>549</v>
      </c>
      <c r="G840" t="s">
        <v>1295</v>
      </c>
      <c r="H840">
        <v>4364349</v>
      </c>
      <c r="I840" t="s">
        <v>6674</v>
      </c>
      <c r="J840" t="s">
        <v>6675</v>
      </c>
      <c r="K840" t="s">
        <v>549</v>
      </c>
      <c r="L840" t="s">
        <v>6674</v>
      </c>
      <c r="M840" t="s">
        <v>6676</v>
      </c>
      <c r="N840" t="s">
        <v>6677</v>
      </c>
      <c r="O840" s="87">
        <f t="shared" si="53"/>
        <v>306.75</v>
      </c>
      <c r="P840" t="s">
        <v>555</v>
      </c>
      <c r="Q840" s="86">
        <v>3067500</v>
      </c>
      <c r="R840" s="86">
        <v>68730000</v>
      </c>
      <c r="S840">
        <f t="shared" si="54"/>
        <v>68.73</v>
      </c>
      <c r="T840" s="86">
        <v>14957</v>
      </c>
      <c r="U840" t="s">
        <v>6673</v>
      </c>
      <c r="Y840" t="s">
        <v>8538</v>
      </c>
    </row>
    <row r="841" spans="1:26" ht="15" customHeight="1" x14ac:dyDescent="0.25">
      <c r="A841" t="s">
        <v>2937</v>
      </c>
      <c r="B841">
        <v>4095143</v>
      </c>
      <c r="C841" t="s">
        <v>540</v>
      </c>
      <c r="D841" t="s">
        <v>541</v>
      </c>
      <c r="E841" s="30" t="s">
        <v>2938</v>
      </c>
      <c r="F841" t="s">
        <v>549</v>
      </c>
      <c r="G841" t="s">
        <v>1295</v>
      </c>
      <c r="H841">
        <v>4364349</v>
      </c>
      <c r="I841" t="s">
        <v>6678</v>
      </c>
      <c r="J841" t="s">
        <v>6679</v>
      </c>
      <c r="K841" t="s">
        <v>549</v>
      </c>
      <c r="L841" t="s">
        <v>6678</v>
      </c>
      <c r="M841" t="s">
        <v>6680</v>
      </c>
      <c r="N841" t="s">
        <v>6681</v>
      </c>
      <c r="O841" s="87">
        <f t="shared" si="53"/>
        <v>120</v>
      </c>
      <c r="P841" t="s">
        <v>555</v>
      </c>
      <c r="Q841" s="86">
        <v>1200000</v>
      </c>
      <c r="R841" s="86">
        <v>26890000</v>
      </c>
      <c r="S841">
        <f t="shared" si="54"/>
        <v>26.89</v>
      </c>
      <c r="T841" s="86">
        <v>14796</v>
      </c>
      <c r="U841" t="s">
        <v>6682</v>
      </c>
      <c r="Y841" t="s">
        <v>8539</v>
      </c>
    </row>
    <row r="842" spans="1:26" ht="15" customHeight="1" x14ac:dyDescent="0.25">
      <c r="A842" t="s">
        <v>2937</v>
      </c>
      <c r="B842">
        <v>4095143</v>
      </c>
      <c r="C842" t="s">
        <v>540</v>
      </c>
      <c r="D842" t="s">
        <v>541</v>
      </c>
      <c r="E842" s="30" t="s">
        <v>2938</v>
      </c>
      <c r="F842" t="s">
        <v>549</v>
      </c>
      <c r="G842" t="s">
        <v>1295</v>
      </c>
      <c r="H842">
        <v>4364349</v>
      </c>
      <c r="I842" t="s">
        <v>6683</v>
      </c>
      <c r="J842" t="s">
        <v>6684</v>
      </c>
      <c r="K842" t="s">
        <v>549</v>
      </c>
      <c r="L842" t="s">
        <v>6683</v>
      </c>
      <c r="M842" t="s">
        <v>6685</v>
      </c>
      <c r="N842" t="s">
        <v>6686</v>
      </c>
      <c r="O842" s="87">
        <f t="shared" si="53"/>
        <v>150</v>
      </c>
      <c r="P842" t="s">
        <v>555</v>
      </c>
      <c r="Q842" s="86">
        <v>1500000</v>
      </c>
      <c r="R842" s="86">
        <v>33610000</v>
      </c>
      <c r="S842">
        <f t="shared" si="54"/>
        <v>33.61</v>
      </c>
      <c r="T842" s="86">
        <v>15115</v>
      </c>
      <c r="U842" t="s">
        <v>6645</v>
      </c>
      <c r="Y842" t="s">
        <v>8534</v>
      </c>
    </row>
    <row r="843" spans="1:26" ht="15" customHeight="1" x14ac:dyDescent="0.25">
      <c r="A843" t="s">
        <v>2937</v>
      </c>
      <c r="B843">
        <v>4095143</v>
      </c>
      <c r="C843" t="s">
        <v>540</v>
      </c>
      <c r="D843" t="s">
        <v>541</v>
      </c>
      <c r="E843" s="30" t="s">
        <v>2938</v>
      </c>
      <c r="F843" t="s">
        <v>549</v>
      </c>
      <c r="G843" t="s">
        <v>1295</v>
      </c>
      <c r="H843">
        <v>4364349</v>
      </c>
      <c r="I843" t="s">
        <v>6687</v>
      </c>
      <c r="J843" t="s">
        <v>6688</v>
      </c>
      <c r="K843" t="s">
        <v>549</v>
      </c>
      <c r="L843" t="s">
        <v>6687</v>
      </c>
      <c r="M843" t="s">
        <v>6689</v>
      </c>
      <c r="N843" t="s">
        <v>6686</v>
      </c>
      <c r="O843" s="87">
        <f t="shared" si="53"/>
        <v>187.5</v>
      </c>
      <c r="P843" t="s">
        <v>555</v>
      </c>
      <c r="Q843" s="86">
        <v>1875000</v>
      </c>
      <c r="R843" s="86">
        <v>42010000</v>
      </c>
      <c r="S843">
        <f t="shared" si="54"/>
        <v>42.01</v>
      </c>
      <c r="T843" s="86">
        <v>15115</v>
      </c>
      <c r="U843" t="s">
        <v>6645</v>
      </c>
      <c r="Y843" t="s">
        <v>8534</v>
      </c>
    </row>
    <row r="844" spans="1:26" ht="15" customHeight="1" x14ac:dyDescent="0.25">
      <c r="A844" t="s">
        <v>2937</v>
      </c>
      <c r="B844">
        <v>4095143</v>
      </c>
      <c r="C844" t="s">
        <v>540</v>
      </c>
      <c r="D844" t="s">
        <v>541</v>
      </c>
      <c r="E844" s="30" t="s">
        <v>2938</v>
      </c>
      <c r="F844" t="s">
        <v>549</v>
      </c>
      <c r="G844" t="s">
        <v>1295</v>
      </c>
      <c r="H844">
        <v>4364349</v>
      </c>
      <c r="I844" t="s">
        <v>6690</v>
      </c>
      <c r="J844" t="s">
        <v>6691</v>
      </c>
      <c r="K844" t="s">
        <v>549</v>
      </c>
      <c r="L844" t="s">
        <v>6690</v>
      </c>
      <c r="M844" t="s">
        <v>6692</v>
      </c>
      <c r="N844" t="s">
        <v>6693</v>
      </c>
      <c r="O844" s="87">
        <f t="shared" si="53"/>
        <v>375</v>
      </c>
      <c r="P844" t="s">
        <v>555</v>
      </c>
      <c r="Q844" s="86">
        <v>3750000</v>
      </c>
      <c r="R844" s="86">
        <v>84020000</v>
      </c>
      <c r="S844">
        <f t="shared" si="54"/>
        <v>84.02</v>
      </c>
      <c r="T844" s="86">
        <v>15092</v>
      </c>
      <c r="U844" t="s">
        <v>6694</v>
      </c>
      <c r="Y844" t="s">
        <v>8540</v>
      </c>
    </row>
    <row r="845" spans="1:26" ht="15" customHeight="1" x14ac:dyDescent="0.25">
      <c r="A845" t="s">
        <v>2937</v>
      </c>
      <c r="B845">
        <v>4095143</v>
      </c>
      <c r="C845" t="s">
        <v>540</v>
      </c>
      <c r="D845" t="s">
        <v>541</v>
      </c>
      <c r="E845" s="30" t="s">
        <v>2938</v>
      </c>
      <c r="F845" t="s">
        <v>549</v>
      </c>
      <c r="G845" t="s">
        <v>1295</v>
      </c>
      <c r="H845">
        <v>4364349</v>
      </c>
      <c r="I845" t="s">
        <v>6695</v>
      </c>
      <c r="J845" t="s">
        <v>6696</v>
      </c>
      <c r="K845" t="s">
        <v>549</v>
      </c>
      <c r="L845" t="s">
        <v>6695</v>
      </c>
      <c r="M845" t="s">
        <v>6697</v>
      </c>
      <c r="N845" t="s">
        <v>6698</v>
      </c>
      <c r="O845" s="87">
        <f t="shared" si="53"/>
        <v>400</v>
      </c>
      <c r="P845" t="s">
        <v>555</v>
      </c>
      <c r="Q845" s="86">
        <v>4000000</v>
      </c>
      <c r="R845" s="86">
        <v>89630000</v>
      </c>
      <c r="S845">
        <f t="shared" si="54"/>
        <v>89.63</v>
      </c>
      <c r="T845" s="86">
        <v>14793</v>
      </c>
      <c r="U845" t="s">
        <v>6640</v>
      </c>
      <c r="Y845" t="s">
        <v>8533</v>
      </c>
    </row>
    <row r="846" spans="1:26" ht="15" customHeight="1" x14ac:dyDescent="0.25">
      <c r="A846" t="s">
        <v>2937</v>
      </c>
      <c r="B846">
        <v>4095143</v>
      </c>
      <c r="C846" t="s">
        <v>540</v>
      </c>
      <c r="D846" t="s">
        <v>541</v>
      </c>
      <c r="E846" s="30" t="s">
        <v>2938</v>
      </c>
      <c r="F846" t="s">
        <v>549</v>
      </c>
      <c r="G846" t="s">
        <v>1295</v>
      </c>
      <c r="H846">
        <v>4364349</v>
      </c>
      <c r="I846" t="s">
        <v>6699</v>
      </c>
      <c r="J846" t="s">
        <v>6700</v>
      </c>
      <c r="K846" t="s">
        <v>549</v>
      </c>
      <c r="L846" t="s">
        <v>6699</v>
      </c>
      <c r="M846" t="s">
        <v>6701</v>
      </c>
      <c r="N846" t="s">
        <v>6702</v>
      </c>
      <c r="O846" s="87">
        <f t="shared" ref="O846:O877" si="55">Q846/10000</f>
        <v>200</v>
      </c>
      <c r="P846" t="s">
        <v>555</v>
      </c>
      <c r="Q846" s="86">
        <v>2000000</v>
      </c>
      <c r="R846" s="86">
        <v>44820000</v>
      </c>
      <c r="S846">
        <f t="shared" ref="S846:S877" si="56">R846/1000000</f>
        <v>44.82</v>
      </c>
      <c r="T846" s="86">
        <v>15122</v>
      </c>
      <c r="U846" t="s">
        <v>6703</v>
      </c>
      <c r="Y846" t="s">
        <v>8541</v>
      </c>
    </row>
    <row r="847" spans="1:26" ht="15" customHeight="1" x14ac:dyDescent="0.25">
      <c r="A847" t="s">
        <v>2937</v>
      </c>
      <c r="B847">
        <v>4095143</v>
      </c>
      <c r="C847" t="s">
        <v>540</v>
      </c>
      <c r="D847" t="s">
        <v>541</v>
      </c>
      <c r="E847" s="30" t="s">
        <v>2938</v>
      </c>
      <c r="F847" t="s">
        <v>549</v>
      </c>
      <c r="G847" t="s">
        <v>1295</v>
      </c>
      <c r="H847">
        <v>4364349</v>
      </c>
      <c r="I847" t="s">
        <v>6704</v>
      </c>
      <c r="J847" t="s">
        <v>6705</v>
      </c>
      <c r="K847" t="s">
        <v>549</v>
      </c>
      <c r="L847" t="s">
        <v>6704</v>
      </c>
      <c r="M847" t="s">
        <v>6706</v>
      </c>
      <c r="N847" t="s">
        <v>6702</v>
      </c>
      <c r="O847" s="87">
        <f t="shared" si="55"/>
        <v>275</v>
      </c>
      <c r="P847" t="s">
        <v>555</v>
      </c>
      <c r="Q847" s="86">
        <v>2750000</v>
      </c>
      <c r="R847" s="86">
        <v>61620000</v>
      </c>
      <c r="S847">
        <f t="shared" si="56"/>
        <v>61.62</v>
      </c>
      <c r="T847" s="86">
        <v>15089</v>
      </c>
      <c r="U847" t="s">
        <v>6707</v>
      </c>
      <c r="Y847" t="s">
        <v>8542</v>
      </c>
    </row>
    <row r="848" spans="1:26" ht="15" customHeight="1" x14ac:dyDescent="0.25">
      <c r="A848" t="s">
        <v>3309</v>
      </c>
      <c r="B848">
        <v>16914446</v>
      </c>
      <c r="C848" t="s">
        <v>540</v>
      </c>
      <c r="D848" t="s">
        <v>3310</v>
      </c>
      <c r="E848" s="30" t="s">
        <v>3311</v>
      </c>
      <c r="F848" t="s">
        <v>549</v>
      </c>
      <c r="G848" t="s">
        <v>1295</v>
      </c>
      <c r="H848">
        <v>4364349</v>
      </c>
      <c r="I848" t="s">
        <v>6708</v>
      </c>
      <c r="J848" t="s">
        <v>6709</v>
      </c>
      <c r="K848" t="s">
        <v>549</v>
      </c>
      <c r="L848" t="s">
        <v>6708</v>
      </c>
      <c r="M848" t="s">
        <v>6710</v>
      </c>
      <c r="N848" t="s">
        <v>3315</v>
      </c>
      <c r="O848" s="87">
        <f t="shared" si="55"/>
        <v>65000</v>
      </c>
      <c r="P848" t="s">
        <v>555</v>
      </c>
      <c r="Q848" s="86">
        <v>650000000</v>
      </c>
      <c r="R848" s="86">
        <v>14574000000</v>
      </c>
      <c r="S848" s="158">
        <f t="shared" si="56"/>
        <v>14574</v>
      </c>
      <c r="T848" s="86">
        <v>10036</v>
      </c>
      <c r="U848" t="s">
        <v>3316</v>
      </c>
      <c r="V848" t="s">
        <v>8543</v>
      </c>
    </row>
    <row r="849" spans="1:31" ht="15" customHeight="1" x14ac:dyDescent="0.25">
      <c r="A849" t="s">
        <v>6711</v>
      </c>
      <c r="B849">
        <v>17802904</v>
      </c>
      <c r="C849" t="s">
        <v>540</v>
      </c>
      <c r="D849" t="s">
        <v>541</v>
      </c>
      <c r="E849" s="30" t="s">
        <v>6712</v>
      </c>
      <c r="F849" t="s">
        <v>549</v>
      </c>
      <c r="G849" t="s">
        <v>1295</v>
      </c>
      <c r="H849">
        <v>4364349</v>
      </c>
      <c r="I849" t="s">
        <v>6713</v>
      </c>
      <c r="J849" t="s">
        <v>6714</v>
      </c>
      <c r="K849" t="s">
        <v>549</v>
      </c>
      <c r="L849" t="s">
        <v>6713</v>
      </c>
      <c r="M849" t="s">
        <v>6715</v>
      </c>
      <c r="N849" t="s">
        <v>1372</v>
      </c>
      <c r="O849" s="87">
        <f t="shared" si="55"/>
        <v>1150</v>
      </c>
      <c r="P849" t="s">
        <v>555</v>
      </c>
      <c r="Q849" s="86">
        <v>11500000</v>
      </c>
      <c r="R849" s="86">
        <v>258920000</v>
      </c>
      <c r="S849">
        <f t="shared" si="56"/>
        <v>258.92</v>
      </c>
      <c r="T849" s="86">
        <v>16175</v>
      </c>
      <c r="U849" t="s">
        <v>1373</v>
      </c>
      <c r="Z849" t="s">
        <v>8544</v>
      </c>
    </row>
    <row r="850" spans="1:31" ht="15" customHeight="1" x14ac:dyDescent="0.25">
      <c r="A850" t="s">
        <v>6711</v>
      </c>
      <c r="B850">
        <v>17802904</v>
      </c>
      <c r="C850" t="s">
        <v>540</v>
      </c>
      <c r="D850" t="s">
        <v>541</v>
      </c>
      <c r="E850" s="30" t="s">
        <v>6712</v>
      </c>
      <c r="F850" t="s">
        <v>549</v>
      </c>
      <c r="G850" t="s">
        <v>1295</v>
      </c>
      <c r="H850">
        <v>4364349</v>
      </c>
      <c r="I850" t="s">
        <v>6716</v>
      </c>
      <c r="J850" t="s">
        <v>6717</v>
      </c>
      <c r="K850" t="s">
        <v>549</v>
      </c>
      <c r="L850" t="s">
        <v>6716</v>
      </c>
      <c r="M850" t="s">
        <v>6718</v>
      </c>
      <c r="N850" t="s">
        <v>6719</v>
      </c>
      <c r="O850" s="87">
        <f t="shared" si="55"/>
        <v>375</v>
      </c>
      <c r="P850" t="s">
        <v>555</v>
      </c>
      <c r="Q850" s="86">
        <v>3750000</v>
      </c>
      <c r="R850" s="86">
        <v>84430000</v>
      </c>
      <c r="S850">
        <f t="shared" si="56"/>
        <v>84.43</v>
      </c>
      <c r="T850" s="86">
        <v>14790</v>
      </c>
      <c r="U850" t="s">
        <v>6720</v>
      </c>
      <c r="Y850" t="s">
        <v>8545</v>
      </c>
    </row>
    <row r="851" spans="1:31" ht="15" customHeight="1" x14ac:dyDescent="0.25">
      <c r="A851" t="s">
        <v>6711</v>
      </c>
      <c r="B851">
        <v>17802904</v>
      </c>
      <c r="C851" t="s">
        <v>540</v>
      </c>
      <c r="D851" t="s">
        <v>541</v>
      </c>
      <c r="E851" s="30" t="s">
        <v>6712</v>
      </c>
      <c r="F851" t="s">
        <v>549</v>
      </c>
      <c r="G851" t="s">
        <v>1295</v>
      </c>
      <c r="H851">
        <v>4364349</v>
      </c>
      <c r="I851" t="s">
        <v>6721</v>
      </c>
      <c r="J851" t="s">
        <v>6722</v>
      </c>
      <c r="K851" t="s">
        <v>549</v>
      </c>
      <c r="L851" t="s">
        <v>6721</v>
      </c>
      <c r="M851" t="s">
        <v>6723</v>
      </c>
      <c r="N851" t="s">
        <v>6724</v>
      </c>
      <c r="O851" s="87">
        <f t="shared" si="55"/>
        <v>9000</v>
      </c>
      <c r="P851" t="s">
        <v>555</v>
      </c>
      <c r="Q851" s="86">
        <v>90000000</v>
      </c>
      <c r="R851" s="86">
        <v>2026320000</v>
      </c>
      <c r="S851" s="160">
        <f t="shared" si="56"/>
        <v>2026.32</v>
      </c>
      <c r="T851" s="86">
        <v>14790</v>
      </c>
      <c r="U851" t="s">
        <v>6720</v>
      </c>
      <c r="V851" t="s">
        <v>8545</v>
      </c>
    </row>
    <row r="852" spans="1:31" ht="15" customHeight="1" x14ac:dyDescent="0.25">
      <c r="A852" t="s">
        <v>6711</v>
      </c>
      <c r="B852">
        <v>17802904</v>
      </c>
      <c r="C852" t="s">
        <v>540</v>
      </c>
      <c r="D852" t="s">
        <v>541</v>
      </c>
      <c r="E852" s="30" t="s">
        <v>6712</v>
      </c>
      <c r="F852" t="s">
        <v>549</v>
      </c>
      <c r="G852" t="s">
        <v>1295</v>
      </c>
      <c r="H852">
        <v>4364349</v>
      </c>
      <c r="I852" t="s">
        <v>6725</v>
      </c>
      <c r="J852" t="s">
        <v>6726</v>
      </c>
      <c r="K852" t="s">
        <v>549</v>
      </c>
      <c r="L852" t="s">
        <v>6725</v>
      </c>
      <c r="M852" t="s">
        <v>6727</v>
      </c>
      <c r="N852" t="s">
        <v>6634</v>
      </c>
      <c r="O852" s="87">
        <f t="shared" si="55"/>
        <v>9000</v>
      </c>
      <c r="P852" t="s">
        <v>555</v>
      </c>
      <c r="Q852" s="86">
        <v>90000000</v>
      </c>
      <c r="R852" s="86">
        <v>2026340000</v>
      </c>
      <c r="S852" s="160">
        <f t="shared" si="56"/>
        <v>2026.34</v>
      </c>
      <c r="T852" s="86">
        <v>14790</v>
      </c>
      <c r="U852" t="s">
        <v>6720</v>
      </c>
      <c r="V852" t="s">
        <v>8545</v>
      </c>
    </row>
    <row r="853" spans="1:31" ht="15" customHeight="1" x14ac:dyDescent="0.25">
      <c r="A853" t="s">
        <v>6711</v>
      </c>
      <c r="B853">
        <v>17802904</v>
      </c>
      <c r="C853" t="s">
        <v>540</v>
      </c>
      <c r="D853" t="s">
        <v>541</v>
      </c>
      <c r="E853" s="30" t="s">
        <v>6712</v>
      </c>
      <c r="F853" t="s">
        <v>549</v>
      </c>
      <c r="G853" t="s">
        <v>1295</v>
      </c>
      <c r="H853">
        <v>4364349</v>
      </c>
      <c r="I853" t="s">
        <v>6728</v>
      </c>
      <c r="J853" t="s">
        <v>6729</v>
      </c>
      <c r="K853" t="s">
        <v>549</v>
      </c>
      <c r="L853" t="s">
        <v>6728</v>
      </c>
      <c r="M853" t="s">
        <v>6730</v>
      </c>
      <c r="N853" t="s">
        <v>6731</v>
      </c>
      <c r="O853" s="87">
        <f t="shared" si="55"/>
        <v>11000</v>
      </c>
      <c r="P853" t="s">
        <v>555</v>
      </c>
      <c r="Q853" s="86">
        <v>110000000</v>
      </c>
      <c r="R853" s="86">
        <v>2476640000</v>
      </c>
      <c r="S853" s="160">
        <f t="shared" si="56"/>
        <v>2476.64</v>
      </c>
      <c r="T853" s="86">
        <v>10218</v>
      </c>
      <c r="U853" t="s">
        <v>6732</v>
      </c>
      <c r="V853" t="s">
        <v>8546</v>
      </c>
    </row>
    <row r="854" spans="1:31" ht="15" customHeight="1" x14ac:dyDescent="0.25">
      <c r="A854" t="s">
        <v>6711</v>
      </c>
      <c r="B854">
        <v>17802904</v>
      </c>
      <c r="C854" t="s">
        <v>540</v>
      </c>
      <c r="D854" t="s">
        <v>541</v>
      </c>
      <c r="E854" s="30" t="s">
        <v>6712</v>
      </c>
      <c r="F854" t="s">
        <v>549</v>
      </c>
      <c r="G854" t="s">
        <v>1295</v>
      </c>
      <c r="H854">
        <v>4364349</v>
      </c>
      <c r="I854" t="s">
        <v>6733</v>
      </c>
      <c r="J854" t="s">
        <v>6734</v>
      </c>
      <c r="K854" t="s">
        <v>549</v>
      </c>
      <c r="L854" t="s">
        <v>6733</v>
      </c>
      <c r="M854" t="s">
        <v>6735</v>
      </c>
      <c r="N854" t="s">
        <v>6736</v>
      </c>
      <c r="O854" s="87">
        <f t="shared" si="55"/>
        <v>210</v>
      </c>
      <c r="P854" t="s">
        <v>555</v>
      </c>
      <c r="Q854" s="86">
        <v>2100000</v>
      </c>
      <c r="R854" s="86">
        <v>47280000</v>
      </c>
      <c r="S854">
        <f t="shared" si="56"/>
        <v>47.28</v>
      </c>
      <c r="T854" s="86">
        <v>16169</v>
      </c>
      <c r="U854" t="s">
        <v>6737</v>
      </c>
      <c r="AE854" t="s">
        <v>8547</v>
      </c>
    </row>
    <row r="855" spans="1:31" ht="15" customHeight="1" x14ac:dyDescent="0.25">
      <c r="A855" t="s">
        <v>3321</v>
      </c>
      <c r="B855">
        <v>12609954</v>
      </c>
      <c r="C855" t="s">
        <v>540</v>
      </c>
      <c r="D855" t="s">
        <v>3322</v>
      </c>
      <c r="E855" s="30" t="s">
        <v>3323</v>
      </c>
      <c r="F855" t="s">
        <v>549</v>
      </c>
      <c r="G855" t="s">
        <v>1295</v>
      </c>
      <c r="H855">
        <v>4364349</v>
      </c>
      <c r="I855" t="s">
        <v>6738</v>
      </c>
      <c r="J855" t="s">
        <v>6739</v>
      </c>
      <c r="K855" t="s">
        <v>549</v>
      </c>
      <c r="L855" t="s">
        <v>6738</v>
      </c>
      <c r="M855" t="s">
        <v>6740</v>
      </c>
      <c r="N855" t="s">
        <v>3327</v>
      </c>
      <c r="O855" s="87">
        <f t="shared" si="55"/>
        <v>52000</v>
      </c>
      <c r="P855" t="s">
        <v>555</v>
      </c>
      <c r="Q855" s="86">
        <v>520000000</v>
      </c>
      <c r="R855" s="86">
        <v>11727600000</v>
      </c>
      <c r="S855" s="178">
        <f t="shared" si="56"/>
        <v>11727.6</v>
      </c>
      <c r="T855" s="86">
        <v>10329</v>
      </c>
      <c r="U855" t="s">
        <v>3328</v>
      </c>
      <c r="V855" t="s">
        <v>8548</v>
      </c>
    </row>
    <row r="856" spans="1:31" ht="15" customHeight="1" x14ac:dyDescent="0.25">
      <c r="A856" t="s">
        <v>3321</v>
      </c>
      <c r="B856">
        <v>12609954</v>
      </c>
      <c r="C856" t="s">
        <v>540</v>
      </c>
      <c r="D856" t="s">
        <v>3322</v>
      </c>
      <c r="E856" s="30" t="s">
        <v>3323</v>
      </c>
      <c r="F856" t="s">
        <v>549</v>
      </c>
      <c r="G856" t="s">
        <v>1295</v>
      </c>
      <c r="H856">
        <v>4364349</v>
      </c>
      <c r="I856" t="s">
        <v>6741</v>
      </c>
      <c r="J856" t="s">
        <v>6742</v>
      </c>
      <c r="K856" t="s">
        <v>549</v>
      </c>
      <c r="L856" t="s">
        <v>6741</v>
      </c>
      <c r="M856" t="s">
        <v>6743</v>
      </c>
      <c r="N856" t="s">
        <v>3332</v>
      </c>
      <c r="O856" s="87">
        <f t="shared" si="55"/>
        <v>35700</v>
      </c>
      <c r="P856" t="s">
        <v>555</v>
      </c>
      <c r="Q856" s="86">
        <v>357000000</v>
      </c>
      <c r="R856" s="86">
        <v>8059620000</v>
      </c>
      <c r="S856" s="178">
        <f t="shared" si="56"/>
        <v>8059.62</v>
      </c>
      <c r="T856" s="86">
        <v>10333</v>
      </c>
      <c r="U856" t="s">
        <v>3333</v>
      </c>
      <c r="V856" t="s">
        <v>8549</v>
      </c>
    </row>
    <row r="857" spans="1:31" ht="15" customHeight="1" x14ac:dyDescent="0.25">
      <c r="A857" t="s">
        <v>2113</v>
      </c>
      <c r="B857">
        <v>26544880</v>
      </c>
      <c r="C857" t="s">
        <v>540</v>
      </c>
      <c r="D857" t="s">
        <v>2114</v>
      </c>
      <c r="E857" s="30" t="s">
        <v>2115</v>
      </c>
      <c r="F857" t="s">
        <v>549</v>
      </c>
      <c r="G857" t="s">
        <v>1295</v>
      </c>
      <c r="H857">
        <v>4364349</v>
      </c>
      <c r="I857" t="s">
        <v>6744</v>
      </c>
      <c r="J857" t="s">
        <v>6745</v>
      </c>
      <c r="K857" t="s">
        <v>549</v>
      </c>
      <c r="L857" t="s">
        <v>6744</v>
      </c>
      <c r="M857" t="s">
        <v>6746</v>
      </c>
      <c r="N857" t="s">
        <v>2119</v>
      </c>
      <c r="O857" s="87">
        <f t="shared" si="55"/>
        <v>11600</v>
      </c>
      <c r="P857" t="s">
        <v>555</v>
      </c>
      <c r="Q857" s="86">
        <v>116000000</v>
      </c>
      <c r="R857" s="86">
        <v>2626000000</v>
      </c>
      <c r="S857" s="160">
        <f t="shared" si="56"/>
        <v>2626</v>
      </c>
      <c r="T857" s="86">
        <v>11273</v>
      </c>
      <c r="U857" t="s">
        <v>2120</v>
      </c>
      <c r="V857" t="s">
        <v>8515</v>
      </c>
    </row>
    <row r="858" spans="1:31" ht="15" customHeight="1" x14ac:dyDescent="0.25">
      <c r="A858" t="s">
        <v>3321</v>
      </c>
      <c r="B858">
        <v>12609954</v>
      </c>
      <c r="C858" t="s">
        <v>540</v>
      </c>
      <c r="D858" t="s">
        <v>3322</v>
      </c>
      <c r="E858" s="30" t="s">
        <v>3323</v>
      </c>
      <c r="F858" t="s">
        <v>549</v>
      </c>
      <c r="G858" t="s">
        <v>1295</v>
      </c>
      <c r="H858">
        <v>4364349</v>
      </c>
      <c r="I858" t="s">
        <v>6747</v>
      </c>
      <c r="J858" t="s">
        <v>6748</v>
      </c>
      <c r="K858" t="s">
        <v>549</v>
      </c>
      <c r="L858" t="s">
        <v>6747</v>
      </c>
      <c r="M858" t="s">
        <v>6749</v>
      </c>
      <c r="N858" t="s">
        <v>6750</v>
      </c>
      <c r="O858" s="87">
        <f t="shared" si="55"/>
        <v>16275</v>
      </c>
      <c r="P858" t="s">
        <v>555</v>
      </c>
      <c r="Q858" s="86">
        <v>162750000</v>
      </c>
      <c r="R858" s="86">
        <v>3653270000</v>
      </c>
      <c r="S858" s="157">
        <f t="shared" si="56"/>
        <v>3653.27</v>
      </c>
      <c r="T858" s="86">
        <v>17752</v>
      </c>
      <c r="U858" t="s">
        <v>6751</v>
      </c>
      <c r="V858" t="s">
        <v>8550</v>
      </c>
    </row>
    <row r="859" spans="1:31" ht="15" customHeight="1" x14ac:dyDescent="0.25">
      <c r="A859" t="s">
        <v>3321</v>
      </c>
      <c r="B859">
        <v>12609954</v>
      </c>
      <c r="C859" t="s">
        <v>540</v>
      </c>
      <c r="D859" t="s">
        <v>3322</v>
      </c>
      <c r="E859" s="30" t="s">
        <v>3323</v>
      </c>
      <c r="F859" t="s">
        <v>549</v>
      </c>
      <c r="G859" t="s">
        <v>1295</v>
      </c>
      <c r="H859">
        <v>4364349</v>
      </c>
      <c r="I859" t="s">
        <v>6752</v>
      </c>
      <c r="J859" t="s">
        <v>6753</v>
      </c>
      <c r="K859" t="s">
        <v>549</v>
      </c>
      <c r="L859" t="s">
        <v>6752</v>
      </c>
      <c r="M859" t="s">
        <v>6754</v>
      </c>
      <c r="N859" t="s">
        <v>6750</v>
      </c>
      <c r="O859" s="87">
        <f t="shared" si="55"/>
        <v>71400</v>
      </c>
      <c r="P859" t="s">
        <v>555</v>
      </c>
      <c r="Q859" s="86">
        <v>714000000</v>
      </c>
      <c r="R859" s="86">
        <v>16027810000</v>
      </c>
      <c r="S859" s="157">
        <f t="shared" si="56"/>
        <v>16027.81</v>
      </c>
      <c r="T859" s="86">
        <v>17752</v>
      </c>
      <c r="U859" t="s">
        <v>6751</v>
      </c>
      <c r="V859" t="s">
        <v>8550</v>
      </c>
    </row>
    <row r="860" spans="1:31" ht="15" customHeight="1" x14ac:dyDescent="0.25">
      <c r="A860" t="s">
        <v>955</v>
      </c>
      <c r="B860">
        <v>23466850</v>
      </c>
      <c r="C860" t="s">
        <v>540</v>
      </c>
      <c r="D860" t="s">
        <v>541</v>
      </c>
      <c r="E860" s="30" t="s">
        <v>956</v>
      </c>
      <c r="F860" t="s">
        <v>549</v>
      </c>
      <c r="G860" t="s">
        <v>1295</v>
      </c>
      <c r="H860">
        <v>4364349</v>
      </c>
      <c r="I860" t="s">
        <v>6755</v>
      </c>
      <c r="J860" t="s">
        <v>6756</v>
      </c>
      <c r="K860" t="s">
        <v>549</v>
      </c>
      <c r="L860" t="s">
        <v>6755</v>
      </c>
      <c r="M860" t="s">
        <v>6757</v>
      </c>
      <c r="N860" t="s">
        <v>6758</v>
      </c>
      <c r="O860" s="87">
        <f t="shared" si="55"/>
        <v>2560</v>
      </c>
      <c r="P860" t="s">
        <v>555</v>
      </c>
      <c r="Q860" s="86">
        <v>25600000</v>
      </c>
      <c r="R860" s="86">
        <v>577360000</v>
      </c>
      <c r="S860">
        <f t="shared" si="56"/>
        <v>577.36</v>
      </c>
      <c r="T860" s="86">
        <v>17473</v>
      </c>
      <c r="U860" t="s">
        <v>6759</v>
      </c>
      <c r="AC860" t="s">
        <v>8551</v>
      </c>
    </row>
    <row r="861" spans="1:31" ht="15" customHeight="1" x14ac:dyDescent="0.25">
      <c r="A861" t="s">
        <v>955</v>
      </c>
      <c r="B861">
        <v>23466850</v>
      </c>
      <c r="C861" t="s">
        <v>540</v>
      </c>
      <c r="D861" t="s">
        <v>541</v>
      </c>
      <c r="E861" s="30" t="s">
        <v>956</v>
      </c>
      <c r="F861" t="s">
        <v>549</v>
      </c>
      <c r="G861" t="s">
        <v>1295</v>
      </c>
      <c r="H861">
        <v>4364349</v>
      </c>
      <c r="I861" t="s">
        <v>6760</v>
      </c>
      <c r="J861" t="s">
        <v>6761</v>
      </c>
      <c r="K861" t="s">
        <v>549</v>
      </c>
      <c r="L861" t="s">
        <v>6760</v>
      </c>
      <c r="M861" t="s">
        <v>6762</v>
      </c>
      <c r="N861" t="s">
        <v>6758</v>
      </c>
      <c r="O861" s="87">
        <f t="shared" si="55"/>
        <v>4320</v>
      </c>
      <c r="P861" t="s">
        <v>555</v>
      </c>
      <c r="Q861" s="86">
        <v>43200000</v>
      </c>
      <c r="R861" s="86">
        <v>974290000</v>
      </c>
      <c r="S861">
        <f t="shared" si="56"/>
        <v>974.29</v>
      </c>
      <c r="T861" s="86">
        <v>17473</v>
      </c>
      <c r="U861" t="s">
        <v>6759</v>
      </c>
      <c r="AC861" t="s">
        <v>8551</v>
      </c>
    </row>
    <row r="862" spans="1:31" ht="15" customHeight="1" x14ac:dyDescent="0.25">
      <c r="A862" t="s">
        <v>955</v>
      </c>
      <c r="B862">
        <v>23466850</v>
      </c>
      <c r="C862" t="s">
        <v>540</v>
      </c>
      <c r="D862" t="s">
        <v>541</v>
      </c>
      <c r="E862" s="30" t="s">
        <v>956</v>
      </c>
      <c r="F862" t="s">
        <v>549</v>
      </c>
      <c r="G862" t="s">
        <v>1295</v>
      </c>
      <c r="H862">
        <v>4364349</v>
      </c>
      <c r="I862" t="s">
        <v>6763</v>
      </c>
      <c r="J862" t="s">
        <v>6764</v>
      </c>
      <c r="K862" t="s">
        <v>549</v>
      </c>
      <c r="L862" t="s">
        <v>6763</v>
      </c>
      <c r="M862" t="s">
        <v>6765</v>
      </c>
      <c r="N862" t="s">
        <v>6766</v>
      </c>
      <c r="O862" s="87">
        <f t="shared" si="55"/>
        <v>2304</v>
      </c>
      <c r="P862" t="s">
        <v>555</v>
      </c>
      <c r="Q862" s="86">
        <v>23040000</v>
      </c>
      <c r="R862" s="86">
        <v>519620000</v>
      </c>
      <c r="S862">
        <f t="shared" si="56"/>
        <v>519.62</v>
      </c>
      <c r="T862" s="86">
        <v>17481</v>
      </c>
      <c r="U862" t="s">
        <v>2754</v>
      </c>
      <c r="AC862" t="s">
        <v>7648</v>
      </c>
    </row>
    <row r="863" spans="1:31" ht="15" customHeight="1" x14ac:dyDescent="0.25">
      <c r="A863" t="s">
        <v>955</v>
      </c>
      <c r="B863">
        <v>23466850</v>
      </c>
      <c r="C863" t="s">
        <v>540</v>
      </c>
      <c r="D863" t="s">
        <v>541</v>
      </c>
      <c r="E863" s="30" t="s">
        <v>956</v>
      </c>
      <c r="F863" t="s">
        <v>549</v>
      </c>
      <c r="G863" t="s">
        <v>1295</v>
      </c>
      <c r="H863">
        <v>4364349</v>
      </c>
      <c r="I863" t="s">
        <v>6767</v>
      </c>
      <c r="J863" t="s">
        <v>6768</v>
      </c>
      <c r="K863" t="s">
        <v>549</v>
      </c>
      <c r="L863" t="s">
        <v>6767</v>
      </c>
      <c r="M863" t="s">
        <v>6769</v>
      </c>
      <c r="N863" t="s">
        <v>6766</v>
      </c>
      <c r="O863" s="87">
        <f t="shared" si="55"/>
        <v>9600</v>
      </c>
      <c r="P863" t="s">
        <v>555</v>
      </c>
      <c r="Q863" s="86">
        <v>96000000</v>
      </c>
      <c r="R863" s="86">
        <v>2165090000</v>
      </c>
      <c r="S863" s="162">
        <f t="shared" si="56"/>
        <v>2165.09</v>
      </c>
      <c r="T863" s="86">
        <v>17481</v>
      </c>
      <c r="U863" t="s">
        <v>2754</v>
      </c>
      <c r="V863" t="s">
        <v>7648</v>
      </c>
    </row>
    <row r="864" spans="1:31" ht="15" customHeight="1" x14ac:dyDescent="0.25">
      <c r="A864" t="s">
        <v>955</v>
      </c>
      <c r="B864">
        <v>23466850</v>
      </c>
      <c r="C864" t="s">
        <v>540</v>
      </c>
      <c r="D864" t="s">
        <v>541</v>
      </c>
      <c r="E864" s="30" t="s">
        <v>956</v>
      </c>
      <c r="F864" t="s">
        <v>549</v>
      </c>
      <c r="G864" t="s">
        <v>1295</v>
      </c>
      <c r="H864">
        <v>4364349</v>
      </c>
      <c r="I864" t="s">
        <v>6770</v>
      </c>
      <c r="J864" t="s">
        <v>6771</v>
      </c>
      <c r="K864" t="s">
        <v>549</v>
      </c>
      <c r="L864" t="s">
        <v>6770</v>
      </c>
      <c r="M864" t="s">
        <v>6772</v>
      </c>
      <c r="N864" t="s">
        <v>6766</v>
      </c>
      <c r="O864" s="87">
        <f t="shared" si="55"/>
        <v>3920</v>
      </c>
      <c r="P864" t="s">
        <v>555</v>
      </c>
      <c r="Q864" s="86">
        <v>39200000</v>
      </c>
      <c r="R864" s="86">
        <v>884070000</v>
      </c>
      <c r="S864">
        <f t="shared" si="56"/>
        <v>884.07</v>
      </c>
      <c r="T864" s="86">
        <v>17481</v>
      </c>
      <c r="U864" t="s">
        <v>2754</v>
      </c>
      <c r="AC864" t="s">
        <v>7648</v>
      </c>
    </row>
    <row r="865" spans="1:29" ht="15" customHeight="1" x14ac:dyDescent="0.25">
      <c r="A865" t="s">
        <v>955</v>
      </c>
      <c r="B865">
        <v>23466850</v>
      </c>
      <c r="C865" t="s">
        <v>540</v>
      </c>
      <c r="D865" t="s">
        <v>541</v>
      </c>
      <c r="E865" s="30" t="s">
        <v>956</v>
      </c>
      <c r="F865" t="s">
        <v>549</v>
      </c>
      <c r="G865" t="s">
        <v>1295</v>
      </c>
      <c r="H865">
        <v>4364349</v>
      </c>
      <c r="I865" t="s">
        <v>6773</v>
      </c>
      <c r="J865" t="s">
        <v>6774</v>
      </c>
      <c r="K865" t="s">
        <v>549</v>
      </c>
      <c r="L865" t="s">
        <v>6773</v>
      </c>
      <c r="M865" t="s">
        <v>6775</v>
      </c>
      <c r="N865" t="s">
        <v>6776</v>
      </c>
      <c r="O865" s="87">
        <f t="shared" si="55"/>
        <v>19856</v>
      </c>
      <c r="P865" t="s">
        <v>555</v>
      </c>
      <c r="Q865" s="86">
        <v>198560000</v>
      </c>
      <c r="R865" s="86">
        <v>4478110000</v>
      </c>
      <c r="S865" s="162">
        <f t="shared" si="56"/>
        <v>4478.1099999999997</v>
      </c>
      <c r="T865" s="86">
        <v>17480</v>
      </c>
      <c r="U865" t="s">
        <v>6777</v>
      </c>
      <c r="V865" t="s">
        <v>8552</v>
      </c>
    </row>
    <row r="866" spans="1:29" ht="15" customHeight="1" x14ac:dyDescent="0.25">
      <c r="A866" t="s">
        <v>955</v>
      </c>
      <c r="B866">
        <v>23466850</v>
      </c>
      <c r="C866" t="s">
        <v>540</v>
      </c>
      <c r="D866" t="s">
        <v>541</v>
      </c>
      <c r="E866" s="30" t="s">
        <v>956</v>
      </c>
      <c r="F866" t="s">
        <v>549</v>
      </c>
      <c r="G866" t="s">
        <v>1295</v>
      </c>
      <c r="H866">
        <v>4364349</v>
      </c>
      <c r="I866" t="s">
        <v>6778</v>
      </c>
      <c r="J866" t="s">
        <v>6779</v>
      </c>
      <c r="K866" t="s">
        <v>549</v>
      </c>
      <c r="L866" t="s">
        <v>6778</v>
      </c>
      <c r="M866" t="s">
        <v>6780</v>
      </c>
      <c r="N866" t="s">
        <v>6781</v>
      </c>
      <c r="O866" s="87">
        <f t="shared" si="55"/>
        <v>1480</v>
      </c>
      <c r="P866" t="s">
        <v>555</v>
      </c>
      <c r="Q866" s="86">
        <v>14800000</v>
      </c>
      <c r="R866" s="86">
        <v>333780000</v>
      </c>
      <c r="S866">
        <f t="shared" si="56"/>
        <v>333.78</v>
      </c>
      <c r="T866" s="86">
        <v>17480</v>
      </c>
      <c r="U866" t="s">
        <v>6777</v>
      </c>
      <c r="AC866" t="s">
        <v>8552</v>
      </c>
    </row>
    <row r="867" spans="1:29" ht="15" customHeight="1" x14ac:dyDescent="0.25">
      <c r="A867" t="s">
        <v>6782</v>
      </c>
      <c r="B867">
        <v>18456361</v>
      </c>
      <c r="C867" t="s">
        <v>540</v>
      </c>
      <c r="D867" t="s">
        <v>6783</v>
      </c>
      <c r="E867" s="30" t="s">
        <v>6784</v>
      </c>
      <c r="F867" t="s">
        <v>549</v>
      </c>
      <c r="G867" t="s">
        <v>1295</v>
      </c>
      <c r="H867">
        <v>4364349</v>
      </c>
      <c r="I867" t="s">
        <v>6785</v>
      </c>
      <c r="J867" t="s">
        <v>6786</v>
      </c>
      <c r="K867" t="s">
        <v>549</v>
      </c>
      <c r="L867" t="s">
        <v>6785</v>
      </c>
      <c r="M867" t="s">
        <v>6787</v>
      </c>
      <c r="N867" t="s">
        <v>6788</v>
      </c>
      <c r="O867" s="87">
        <f t="shared" si="55"/>
        <v>40000</v>
      </c>
      <c r="P867" t="s">
        <v>555</v>
      </c>
      <c r="Q867" s="86">
        <v>400000000</v>
      </c>
      <c r="R867" s="86">
        <v>9070600000</v>
      </c>
      <c r="S867" s="178">
        <f t="shared" si="56"/>
        <v>9070.6</v>
      </c>
      <c r="T867" s="86">
        <v>15866</v>
      </c>
      <c r="U867" t="s">
        <v>6789</v>
      </c>
      <c r="V867" t="s">
        <v>8553</v>
      </c>
    </row>
    <row r="868" spans="1:29" ht="15" customHeight="1" x14ac:dyDescent="0.25">
      <c r="A868" t="s">
        <v>6782</v>
      </c>
      <c r="B868">
        <v>18456361</v>
      </c>
      <c r="C868" t="s">
        <v>540</v>
      </c>
      <c r="D868" t="s">
        <v>6783</v>
      </c>
      <c r="E868" s="30" t="s">
        <v>6784</v>
      </c>
      <c r="F868" t="s">
        <v>549</v>
      </c>
      <c r="G868" t="s">
        <v>1295</v>
      </c>
      <c r="H868">
        <v>4364349</v>
      </c>
      <c r="I868" t="s">
        <v>6790</v>
      </c>
      <c r="J868" t="s">
        <v>6791</v>
      </c>
      <c r="K868" t="s">
        <v>549</v>
      </c>
      <c r="L868" t="s">
        <v>6790</v>
      </c>
      <c r="M868" t="s">
        <v>6792</v>
      </c>
      <c r="N868" t="s">
        <v>6788</v>
      </c>
      <c r="O868" s="87">
        <f t="shared" si="55"/>
        <v>90000</v>
      </c>
      <c r="P868" t="s">
        <v>555</v>
      </c>
      <c r="Q868" s="86">
        <v>900000000</v>
      </c>
      <c r="R868" s="86">
        <v>20409000000</v>
      </c>
      <c r="S868" s="178">
        <f t="shared" si="56"/>
        <v>20409</v>
      </c>
      <c r="T868" s="86">
        <v>15866</v>
      </c>
      <c r="U868" t="s">
        <v>6789</v>
      </c>
      <c r="V868" t="s">
        <v>8553</v>
      </c>
    </row>
    <row r="869" spans="1:29" ht="15" customHeight="1" x14ac:dyDescent="0.25">
      <c r="A869" t="s">
        <v>3338</v>
      </c>
      <c r="B869">
        <v>5988596</v>
      </c>
      <c r="C869" t="s">
        <v>540</v>
      </c>
      <c r="D869" t="s">
        <v>541</v>
      </c>
      <c r="E869" s="30" t="s">
        <v>3339</v>
      </c>
      <c r="F869" t="s">
        <v>549</v>
      </c>
      <c r="G869" t="s">
        <v>1295</v>
      </c>
      <c r="H869">
        <v>4364349</v>
      </c>
      <c r="I869" t="s">
        <v>6793</v>
      </c>
      <c r="J869" t="s">
        <v>6794</v>
      </c>
      <c r="K869" t="s">
        <v>549</v>
      </c>
      <c r="L869" t="s">
        <v>6793</v>
      </c>
      <c r="M869" t="s">
        <v>6795</v>
      </c>
      <c r="N869" t="s">
        <v>6796</v>
      </c>
      <c r="O869" s="87">
        <f t="shared" si="55"/>
        <v>207</v>
      </c>
      <c r="P869" t="s">
        <v>555</v>
      </c>
      <c r="Q869" s="86">
        <v>2070000</v>
      </c>
      <c r="R869" s="86">
        <v>47070000</v>
      </c>
      <c r="S869">
        <f t="shared" si="56"/>
        <v>47.07</v>
      </c>
      <c r="T869" s="86">
        <v>11382</v>
      </c>
      <c r="U869" t="s">
        <v>828</v>
      </c>
      <c r="W869" t="s">
        <v>7884</v>
      </c>
    </row>
    <row r="870" spans="1:29" ht="15" customHeight="1" x14ac:dyDescent="0.25">
      <c r="A870" t="s">
        <v>3338</v>
      </c>
      <c r="B870">
        <v>5988596</v>
      </c>
      <c r="C870" t="s">
        <v>540</v>
      </c>
      <c r="D870" t="s">
        <v>541</v>
      </c>
      <c r="E870" s="30" t="s">
        <v>3339</v>
      </c>
      <c r="F870" t="s">
        <v>549</v>
      </c>
      <c r="G870" t="s">
        <v>1295</v>
      </c>
      <c r="H870">
        <v>4364349</v>
      </c>
      <c r="I870" t="s">
        <v>6797</v>
      </c>
      <c r="J870" t="s">
        <v>6798</v>
      </c>
      <c r="K870" t="s">
        <v>549</v>
      </c>
      <c r="L870" t="s">
        <v>6797</v>
      </c>
      <c r="M870" t="s">
        <v>6799</v>
      </c>
      <c r="N870" t="s">
        <v>3530</v>
      </c>
      <c r="O870" s="87">
        <f t="shared" si="55"/>
        <v>96</v>
      </c>
      <c r="P870" t="s">
        <v>555</v>
      </c>
      <c r="Q870" s="86">
        <v>960000</v>
      </c>
      <c r="R870" s="86">
        <v>21840000</v>
      </c>
      <c r="S870">
        <f t="shared" si="56"/>
        <v>21.84</v>
      </c>
      <c r="T870" s="86">
        <v>11368</v>
      </c>
      <c r="U870" t="s">
        <v>3526</v>
      </c>
      <c r="W870" t="s">
        <v>7947</v>
      </c>
    </row>
    <row r="871" spans="1:29" ht="15" customHeight="1" x14ac:dyDescent="0.25">
      <c r="A871" t="s">
        <v>3338</v>
      </c>
      <c r="B871">
        <v>5988596</v>
      </c>
      <c r="C871" t="s">
        <v>540</v>
      </c>
      <c r="D871" t="s">
        <v>541</v>
      </c>
      <c r="E871" s="30" t="s">
        <v>3339</v>
      </c>
      <c r="F871" t="s">
        <v>549</v>
      </c>
      <c r="G871" t="s">
        <v>1295</v>
      </c>
      <c r="H871">
        <v>4364349</v>
      </c>
      <c r="I871" t="s">
        <v>6800</v>
      </c>
      <c r="J871" t="s">
        <v>6801</v>
      </c>
      <c r="K871" t="s">
        <v>549</v>
      </c>
      <c r="L871" t="s">
        <v>6800</v>
      </c>
      <c r="M871" t="s">
        <v>6802</v>
      </c>
      <c r="N871" t="s">
        <v>6803</v>
      </c>
      <c r="O871" s="87">
        <f t="shared" si="55"/>
        <v>119.4</v>
      </c>
      <c r="P871" t="s">
        <v>555</v>
      </c>
      <c r="Q871" s="86">
        <v>1194000</v>
      </c>
      <c r="R871" s="86">
        <v>27160000</v>
      </c>
      <c r="S871">
        <f t="shared" si="56"/>
        <v>27.16</v>
      </c>
      <c r="T871" s="86">
        <v>11373</v>
      </c>
      <c r="U871" t="s">
        <v>5512</v>
      </c>
      <c r="W871" t="s">
        <v>8002</v>
      </c>
    </row>
    <row r="872" spans="1:29" ht="15" customHeight="1" x14ac:dyDescent="0.25">
      <c r="A872" t="s">
        <v>3338</v>
      </c>
      <c r="B872">
        <v>5988596</v>
      </c>
      <c r="C872" t="s">
        <v>540</v>
      </c>
      <c r="D872" t="s">
        <v>541</v>
      </c>
      <c r="E872" s="30" t="s">
        <v>3339</v>
      </c>
      <c r="F872" t="s">
        <v>549</v>
      </c>
      <c r="G872" t="s">
        <v>1295</v>
      </c>
      <c r="H872">
        <v>4364349</v>
      </c>
      <c r="I872" t="s">
        <v>6804</v>
      </c>
      <c r="J872" t="s">
        <v>6805</v>
      </c>
      <c r="K872" t="s">
        <v>549</v>
      </c>
      <c r="L872" t="s">
        <v>6804</v>
      </c>
      <c r="M872" t="s">
        <v>6806</v>
      </c>
      <c r="N872" t="s">
        <v>5475</v>
      </c>
      <c r="O872" s="87">
        <f t="shared" si="55"/>
        <v>6050</v>
      </c>
      <c r="P872" t="s">
        <v>555</v>
      </c>
      <c r="Q872" s="86">
        <v>60500000</v>
      </c>
      <c r="R872" s="86">
        <v>1376000000</v>
      </c>
      <c r="S872" s="168">
        <f t="shared" si="56"/>
        <v>1376</v>
      </c>
      <c r="T872" s="86">
        <v>11908</v>
      </c>
      <c r="U872" t="s">
        <v>2165</v>
      </c>
      <c r="W872" t="s">
        <v>8000</v>
      </c>
    </row>
    <row r="873" spans="1:29" ht="15" customHeight="1" x14ac:dyDescent="0.25">
      <c r="A873" t="s">
        <v>3338</v>
      </c>
      <c r="B873">
        <v>5988596</v>
      </c>
      <c r="C873" t="s">
        <v>540</v>
      </c>
      <c r="D873" t="s">
        <v>541</v>
      </c>
      <c r="E873" s="30" t="s">
        <v>3339</v>
      </c>
      <c r="F873" t="s">
        <v>549</v>
      </c>
      <c r="G873" t="s">
        <v>1295</v>
      </c>
      <c r="H873">
        <v>4364349</v>
      </c>
      <c r="I873" t="s">
        <v>6807</v>
      </c>
      <c r="J873" t="s">
        <v>6808</v>
      </c>
      <c r="K873" t="s">
        <v>549</v>
      </c>
      <c r="L873" t="s">
        <v>6807</v>
      </c>
      <c r="M873" t="s">
        <v>6809</v>
      </c>
      <c r="N873" t="s">
        <v>6810</v>
      </c>
      <c r="O873" s="87">
        <f t="shared" si="55"/>
        <v>323.75</v>
      </c>
      <c r="P873" t="s">
        <v>555</v>
      </c>
      <c r="Q873" s="86">
        <v>3237500</v>
      </c>
      <c r="R873" s="86">
        <v>73630000</v>
      </c>
      <c r="S873">
        <f t="shared" si="56"/>
        <v>73.63</v>
      </c>
      <c r="T873" s="86">
        <v>11932</v>
      </c>
      <c r="U873" t="s">
        <v>694</v>
      </c>
      <c r="W873" t="s">
        <v>7869</v>
      </c>
    </row>
    <row r="874" spans="1:29" ht="15" customHeight="1" x14ac:dyDescent="0.25">
      <c r="A874" t="s">
        <v>3338</v>
      </c>
      <c r="B874">
        <v>5988596</v>
      </c>
      <c r="C874" t="s">
        <v>540</v>
      </c>
      <c r="D874" t="s">
        <v>541</v>
      </c>
      <c r="E874" s="30" t="s">
        <v>3339</v>
      </c>
      <c r="F874" t="s">
        <v>549</v>
      </c>
      <c r="G874" t="s">
        <v>1295</v>
      </c>
      <c r="H874">
        <v>4364349</v>
      </c>
      <c r="I874" t="s">
        <v>6811</v>
      </c>
      <c r="J874" t="s">
        <v>6812</v>
      </c>
      <c r="K874" t="s">
        <v>549</v>
      </c>
      <c r="L874" t="s">
        <v>6811</v>
      </c>
      <c r="M874" t="s">
        <v>6813</v>
      </c>
      <c r="N874" t="s">
        <v>3537</v>
      </c>
      <c r="O874" s="87">
        <f t="shared" si="55"/>
        <v>42.5</v>
      </c>
      <c r="P874" t="s">
        <v>555</v>
      </c>
      <c r="Q874" s="86">
        <v>425000</v>
      </c>
      <c r="R874" s="86">
        <v>9670000</v>
      </c>
      <c r="S874">
        <f t="shared" si="56"/>
        <v>9.67</v>
      </c>
      <c r="T874" s="86">
        <v>11890</v>
      </c>
      <c r="U874" t="s">
        <v>1052</v>
      </c>
      <c r="W874" t="s">
        <v>7910</v>
      </c>
    </row>
    <row r="875" spans="1:29" ht="15" customHeight="1" x14ac:dyDescent="0.25">
      <c r="A875" t="s">
        <v>3338</v>
      </c>
      <c r="B875">
        <v>5988596</v>
      </c>
      <c r="C875" t="s">
        <v>540</v>
      </c>
      <c r="D875" t="s">
        <v>541</v>
      </c>
      <c r="E875" s="30" t="s">
        <v>3339</v>
      </c>
      <c r="F875" t="s">
        <v>549</v>
      </c>
      <c r="G875" t="s">
        <v>1295</v>
      </c>
      <c r="H875">
        <v>4364349</v>
      </c>
      <c r="I875" t="s">
        <v>6814</v>
      </c>
      <c r="J875" t="s">
        <v>6815</v>
      </c>
      <c r="K875" t="s">
        <v>549</v>
      </c>
      <c r="L875" t="s">
        <v>6814</v>
      </c>
      <c r="M875" t="s">
        <v>6816</v>
      </c>
      <c r="N875" t="s">
        <v>3407</v>
      </c>
      <c r="O875" s="87">
        <f t="shared" si="55"/>
        <v>147</v>
      </c>
      <c r="P875" t="s">
        <v>555</v>
      </c>
      <c r="Q875" s="86">
        <v>1470000</v>
      </c>
      <c r="R875" s="86">
        <v>33440000</v>
      </c>
      <c r="S875">
        <f t="shared" si="56"/>
        <v>33.44</v>
      </c>
      <c r="T875" s="86">
        <v>11799</v>
      </c>
      <c r="U875" t="s">
        <v>728</v>
      </c>
      <c r="W875" t="s">
        <v>7875</v>
      </c>
    </row>
    <row r="876" spans="1:29" ht="15" customHeight="1" x14ac:dyDescent="0.25">
      <c r="A876" t="s">
        <v>3338</v>
      </c>
      <c r="B876">
        <v>5988596</v>
      </c>
      <c r="C876" t="s">
        <v>540</v>
      </c>
      <c r="D876" t="s">
        <v>541</v>
      </c>
      <c r="E876" s="30" t="s">
        <v>3339</v>
      </c>
      <c r="F876" t="s">
        <v>549</v>
      </c>
      <c r="G876" t="s">
        <v>1295</v>
      </c>
      <c r="H876">
        <v>4364349</v>
      </c>
      <c r="I876" t="s">
        <v>6817</v>
      </c>
      <c r="J876" t="s">
        <v>6818</v>
      </c>
      <c r="K876" t="s">
        <v>549</v>
      </c>
      <c r="L876" t="s">
        <v>6817</v>
      </c>
      <c r="M876" t="s">
        <v>6819</v>
      </c>
      <c r="N876" t="s">
        <v>3343</v>
      </c>
      <c r="O876" s="87">
        <f t="shared" si="55"/>
        <v>699.5</v>
      </c>
      <c r="P876" t="s">
        <v>555</v>
      </c>
      <c r="Q876" s="86">
        <v>6995000</v>
      </c>
      <c r="R876" s="86">
        <v>159090000</v>
      </c>
      <c r="S876">
        <f t="shared" si="56"/>
        <v>159.09</v>
      </c>
      <c r="T876" s="86">
        <v>11894</v>
      </c>
      <c r="U876" t="s">
        <v>723</v>
      </c>
      <c r="W876" t="s">
        <v>7874</v>
      </c>
    </row>
    <row r="877" spans="1:29" ht="15" customHeight="1" x14ac:dyDescent="0.25">
      <c r="A877" t="s">
        <v>1428</v>
      </c>
      <c r="B877">
        <v>14276635</v>
      </c>
      <c r="C877" t="s">
        <v>540</v>
      </c>
      <c r="D877" t="s">
        <v>541</v>
      </c>
      <c r="E877" s="30" t="s">
        <v>1429</v>
      </c>
      <c r="F877" t="s">
        <v>549</v>
      </c>
      <c r="G877" t="s">
        <v>1295</v>
      </c>
      <c r="H877">
        <v>4364349</v>
      </c>
      <c r="I877" t="s">
        <v>6820</v>
      </c>
      <c r="J877" t="s">
        <v>6821</v>
      </c>
      <c r="K877" t="s">
        <v>549</v>
      </c>
      <c r="L877" t="s">
        <v>6820</v>
      </c>
      <c r="M877" t="s">
        <v>6822</v>
      </c>
      <c r="N877" t="s">
        <v>6823</v>
      </c>
      <c r="O877" s="87">
        <f t="shared" si="55"/>
        <v>30000</v>
      </c>
      <c r="P877" t="s">
        <v>555</v>
      </c>
      <c r="Q877" s="86">
        <v>300000000</v>
      </c>
      <c r="R877" s="86">
        <v>6826870000</v>
      </c>
      <c r="S877" s="157">
        <f t="shared" si="56"/>
        <v>6826.87</v>
      </c>
      <c r="T877" s="86">
        <v>10960</v>
      </c>
      <c r="U877" t="s">
        <v>1434</v>
      </c>
      <c r="V877" t="s">
        <v>8554</v>
      </c>
    </row>
    <row r="878" spans="1:29" ht="15" customHeight="1" x14ac:dyDescent="0.25">
      <c r="A878" t="s">
        <v>5827</v>
      </c>
      <c r="B878">
        <v>14659886</v>
      </c>
      <c r="C878" t="s">
        <v>540</v>
      </c>
      <c r="D878" t="s">
        <v>541</v>
      </c>
      <c r="E878" s="30" t="s">
        <v>5828</v>
      </c>
      <c r="F878" t="s">
        <v>549</v>
      </c>
      <c r="G878" t="s">
        <v>1295</v>
      </c>
      <c r="H878">
        <v>4364349</v>
      </c>
      <c r="I878" t="s">
        <v>6824</v>
      </c>
      <c r="J878" t="s">
        <v>6825</v>
      </c>
      <c r="K878" t="s">
        <v>549</v>
      </c>
      <c r="L878" t="s">
        <v>6824</v>
      </c>
      <c r="M878" t="s">
        <v>6826</v>
      </c>
      <c r="N878" t="s">
        <v>6827</v>
      </c>
      <c r="O878" s="87">
        <f t="shared" ref="O878:O909" si="57">Q878/10000</f>
        <v>105840</v>
      </c>
      <c r="P878" t="s">
        <v>555</v>
      </c>
      <c r="Q878" s="86">
        <v>1058400000</v>
      </c>
      <c r="R878" s="86">
        <v>24074190000</v>
      </c>
      <c r="S878" s="41">
        <f t="shared" ref="S878:S909" si="58">R878/1000000</f>
        <v>24074.19</v>
      </c>
      <c r="T878" s="86">
        <v>17148</v>
      </c>
      <c r="U878" t="s">
        <v>6828</v>
      </c>
      <c r="V878" t="s">
        <v>8555</v>
      </c>
    </row>
    <row r="879" spans="1:29" ht="15" customHeight="1" x14ac:dyDescent="0.25">
      <c r="A879" t="s">
        <v>1332</v>
      </c>
      <c r="B879">
        <v>8287745</v>
      </c>
      <c r="C879" t="s">
        <v>540</v>
      </c>
      <c r="D879" t="s">
        <v>541</v>
      </c>
      <c r="E879" s="30" t="s">
        <v>1333</v>
      </c>
      <c r="F879" t="s">
        <v>549</v>
      </c>
      <c r="G879" t="s">
        <v>1295</v>
      </c>
      <c r="H879">
        <v>4364349</v>
      </c>
      <c r="I879" t="s">
        <v>6829</v>
      </c>
      <c r="J879" t="s">
        <v>6830</v>
      </c>
      <c r="K879" t="s">
        <v>549</v>
      </c>
      <c r="L879" t="s">
        <v>6829</v>
      </c>
      <c r="M879" t="s">
        <v>6831</v>
      </c>
      <c r="N879" t="s">
        <v>5809</v>
      </c>
      <c r="O879" s="87">
        <f t="shared" si="57"/>
        <v>5665</v>
      </c>
      <c r="P879" t="s">
        <v>555</v>
      </c>
      <c r="Q879" s="86">
        <v>56650000</v>
      </c>
      <c r="R879" s="86">
        <v>1291990000</v>
      </c>
      <c r="S879" s="178">
        <f t="shared" si="58"/>
        <v>1291.99</v>
      </c>
      <c r="T879" s="86">
        <v>16053</v>
      </c>
      <c r="U879" t="s">
        <v>1365</v>
      </c>
      <c r="V879" t="s">
        <v>8014</v>
      </c>
    </row>
    <row r="880" spans="1:29" ht="15" customHeight="1" x14ac:dyDescent="0.25">
      <c r="A880" t="s">
        <v>1332</v>
      </c>
      <c r="B880">
        <v>8287745</v>
      </c>
      <c r="C880" t="s">
        <v>540</v>
      </c>
      <c r="D880" t="s">
        <v>541</v>
      </c>
      <c r="E880" s="30" t="s">
        <v>1333</v>
      </c>
      <c r="F880" t="s">
        <v>549</v>
      </c>
      <c r="G880" t="s">
        <v>1295</v>
      </c>
      <c r="H880">
        <v>4364349</v>
      </c>
      <c r="I880" t="s">
        <v>6832</v>
      </c>
      <c r="J880" t="s">
        <v>6833</v>
      </c>
      <c r="K880" t="s">
        <v>549</v>
      </c>
      <c r="L880" t="s">
        <v>6832</v>
      </c>
      <c r="M880" t="s">
        <v>6834</v>
      </c>
      <c r="N880" t="s">
        <v>5809</v>
      </c>
      <c r="O880" s="87">
        <f t="shared" si="57"/>
        <v>6100</v>
      </c>
      <c r="P880" t="s">
        <v>555</v>
      </c>
      <c r="Q880" s="86">
        <v>61000000</v>
      </c>
      <c r="R880" s="86">
        <v>1391200000</v>
      </c>
      <c r="S880" s="178">
        <f t="shared" si="58"/>
        <v>1391.2</v>
      </c>
      <c r="T880" s="86">
        <v>16053</v>
      </c>
      <c r="U880" t="s">
        <v>1365</v>
      </c>
      <c r="V880" t="s">
        <v>8014</v>
      </c>
    </row>
    <row r="881" spans="1:31" ht="15" customHeight="1" x14ac:dyDescent="0.25">
      <c r="A881" t="s">
        <v>1332</v>
      </c>
      <c r="B881">
        <v>8287745</v>
      </c>
      <c r="C881" t="s">
        <v>540</v>
      </c>
      <c r="D881" t="s">
        <v>541</v>
      </c>
      <c r="E881" s="30" t="s">
        <v>1333</v>
      </c>
      <c r="F881" t="s">
        <v>549</v>
      </c>
      <c r="G881" t="s">
        <v>1295</v>
      </c>
      <c r="H881">
        <v>4364349</v>
      </c>
      <c r="I881" t="s">
        <v>6835</v>
      </c>
      <c r="J881" t="s">
        <v>6836</v>
      </c>
      <c r="K881" t="s">
        <v>549</v>
      </c>
      <c r="L881" t="s">
        <v>6835</v>
      </c>
      <c r="M881" t="s">
        <v>6837</v>
      </c>
      <c r="N881" t="s">
        <v>1385</v>
      </c>
      <c r="O881" s="87">
        <f t="shared" si="57"/>
        <v>193.4</v>
      </c>
      <c r="P881" t="s">
        <v>555</v>
      </c>
      <c r="Q881" s="86">
        <v>1934000</v>
      </c>
      <c r="R881" s="86">
        <v>44110000</v>
      </c>
      <c r="S881">
        <f t="shared" si="58"/>
        <v>44.11</v>
      </c>
      <c r="T881" s="86">
        <v>16305</v>
      </c>
      <c r="U881" t="s">
        <v>1386</v>
      </c>
      <c r="V881" t="s">
        <v>8022</v>
      </c>
    </row>
    <row r="882" spans="1:31" ht="15" customHeight="1" x14ac:dyDescent="0.25">
      <c r="A882" t="s">
        <v>1332</v>
      </c>
      <c r="B882">
        <v>8287745</v>
      </c>
      <c r="C882" t="s">
        <v>540</v>
      </c>
      <c r="D882" t="s">
        <v>541</v>
      </c>
      <c r="E882" s="30" t="s">
        <v>1333</v>
      </c>
      <c r="F882" t="s">
        <v>549</v>
      </c>
      <c r="G882" t="s">
        <v>1295</v>
      </c>
      <c r="H882">
        <v>4364349</v>
      </c>
      <c r="I882" t="s">
        <v>6838</v>
      </c>
      <c r="J882" t="s">
        <v>6839</v>
      </c>
      <c r="K882" t="s">
        <v>549</v>
      </c>
      <c r="L882" t="s">
        <v>6838</v>
      </c>
      <c r="M882" t="s">
        <v>6840</v>
      </c>
      <c r="N882" t="s">
        <v>5809</v>
      </c>
      <c r="O882" s="87">
        <f t="shared" si="57"/>
        <v>24823</v>
      </c>
      <c r="P882" t="s">
        <v>555</v>
      </c>
      <c r="Q882" s="86">
        <v>248230000</v>
      </c>
      <c r="R882" s="86">
        <v>5643380000</v>
      </c>
      <c r="S882" s="178">
        <f t="shared" si="58"/>
        <v>5643.38</v>
      </c>
      <c r="T882" s="86">
        <v>16053</v>
      </c>
      <c r="U882" t="s">
        <v>1365</v>
      </c>
      <c r="V882" t="s">
        <v>8014</v>
      </c>
    </row>
    <row r="883" spans="1:31" ht="15" customHeight="1" x14ac:dyDescent="0.25">
      <c r="A883" t="s">
        <v>1332</v>
      </c>
      <c r="B883">
        <v>8287745</v>
      </c>
      <c r="C883" t="s">
        <v>540</v>
      </c>
      <c r="D883" t="s">
        <v>541</v>
      </c>
      <c r="E883" s="30" t="s">
        <v>1333</v>
      </c>
      <c r="F883" t="s">
        <v>549</v>
      </c>
      <c r="G883" t="s">
        <v>1295</v>
      </c>
      <c r="H883">
        <v>4364349</v>
      </c>
      <c r="I883" t="s">
        <v>6841</v>
      </c>
      <c r="J883" t="s">
        <v>6842</v>
      </c>
      <c r="K883" t="s">
        <v>549</v>
      </c>
      <c r="L883" t="s">
        <v>6841</v>
      </c>
      <c r="M883" s="90">
        <v>41793.397118055553</v>
      </c>
      <c r="N883" t="s">
        <v>6843</v>
      </c>
      <c r="O883" s="87">
        <f t="shared" si="57"/>
        <v>1620</v>
      </c>
      <c r="P883" t="s">
        <v>555</v>
      </c>
      <c r="Q883" s="86">
        <v>16200000</v>
      </c>
      <c r="R883" s="86">
        <v>368300000</v>
      </c>
      <c r="S883">
        <f t="shared" si="58"/>
        <v>368.3</v>
      </c>
      <c r="T883" s="86">
        <v>16235</v>
      </c>
      <c r="U883" t="s">
        <v>6844</v>
      </c>
      <c r="Z883" t="s">
        <v>8556</v>
      </c>
    </row>
    <row r="884" spans="1:31" ht="15" customHeight="1" x14ac:dyDescent="0.25">
      <c r="A884" t="s">
        <v>1332</v>
      </c>
      <c r="B884">
        <v>8287745</v>
      </c>
      <c r="C884" t="s">
        <v>540</v>
      </c>
      <c r="D884" t="s">
        <v>541</v>
      </c>
      <c r="E884" s="30" t="s">
        <v>1333</v>
      </c>
      <c r="F884" t="s">
        <v>549</v>
      </c>
      <c r="G884" t="s">
        <v>1295</v>
      </c>
      <c r="H884">
        <v>4364349</v>
      </c>
      <c r="I884" t="s">
        <v>6845</v>
      </c>
      <c r="J884" t="s">
        <v>6846</v>
      </c>
      <c r="K884" t="s">
        <v>549</v>
      </c>
      <c r="L884" t="s">
        <v>6845</v>
      </c>
      <c r="M884" t="s">
        <v>6847</v>
      </c>
      <c r="N884" t="s">
        <v>6848</v>
      </c>
      <c r="O884" s="87">
        <f t="shared" si="57"/>
        <v>2988</v>
      </c>
      <c r="P884" t="s">
        <v>555</v>
      </c>
      <c r="Q884" s="86">
        <v>29880000</v>
      </c>
      <c r="R884" s="86">
        <v>679310000</v>
      </c>
      <c r="S884">
        <f t="shared" si="58"/>
        <v>679.31</v>
      </c>
      <c r="T884" s="86">
        <v>16060</v>
      </c>
      <c r="U884" t="s">
        <v>1343</v>
      </c>
      <c r="Z884" t="s">
        <v>8013</v>
      </c>
    </row>
    <row r="885" spans="1:31" ht="15" customHeight="1" x14ac:dyDescent="0.25">
      <c r="A885" t="s">
        <v>1332</v>
      </c>
      <c r="B885">
        <v>8287745</v>
      </c>
      <c r="C885" t="s">
        <v>540</v>
      </c>
      <c r="D885" t="s">
        <v>541</v>
      </c>
      <c r="E885" s="30" t="s">
        <v>1333</v>
      </c>
      <c r="F885" t="s">
        <v>549</v>
      </c>
      <c r="G885" t="s">
        <v>1295</v>
      </c>
      <c r="H885">
        <v>4364349</v>
      </c>
      <c r="I885" t="s">
        <v>6849</v>
      </c>
      <c r="J885" t="s">
        <v>6850</v>
      </c>
      <c r="K885" t="s">
        <v>549</v>
      </c>
      <c r="L885" t="s">
        <v>6849</v>
      </c>
      <c r="M885" t="s">
        <v>6851</v>
      </c>
      <c r="N885" t="s">
        <v>6848</v>
      </c>
      <c r="O885" s="87">
        <f t="shared" si="57"/>
        <v>714.87</v>
      </c>
      <c r="P885" t="s">
        <v>555</v>
      </c>
      <c r="Q885" s="86">
        <v>7148700</v>
      </c>
      <c r="R885" s="86">
        <v>162520000</v>
      </c>
      <c r="S885">
        <f t="shared" si="58"/>
        <v>162.52000000000001</v>
      </c>
      <c r="T885" s="86">
        <v>16060</v>
      </c>
      <c r="U885" t="s">
        <v>1343</v>
      </c>
      <c r="Z885" t="s">
        <v>8013</v>
      </c>
    </row>
    <row r="886" spans="1:31" ht="15" customHeight="1" x14ac:dyDescent="0.25">
      <c r="A886" t="s">
        <v>1332</v>
      </c>
      <c r="B886">
        <v>8287745</v>
      </c>
      <c r="C886" t="s">
        <v>540</v>
      </c>
      <c r="D886" t="s">
        <v>541</v>
      </c>
      <c r="E886" s="30" t="s">
        <v>1333</v>
      </c>
      <c r="F886" t="s">
        <v>549</v>
      </c>
      <c r="G886" t="s">
        <v>1295</v>
      </c>
      <c r="H886">
        <v>4364349</v>
      </c>
      <c r="I886" t="s">
        <v>6852</v>
      </c>
      <c r="J886" t="s">
        <v>6853</v>
      </c>
      <c r="K886" t="s">
        <v>549</v>
      </c>
      <c r="L886" t="s">
        <v>6852</v>
      </c>
      <c r="M886" t="s">
        <v>6854</v>
      </c>
      <c r="N886" t="s">
        <v>6855</v>
      </c>
      <c r="O886" s="87">
        <f t="shared" si="57"/>
        <v>291.83999999999997</v>
      </c>
      <c r="P886" t="s">
        <v>555</v>
      </c>
      <c r="Q886" s="86">
        <v>2918400</v>
      </c>
      <c r="R886" s="86">
        <v>66350000</v>
      </c>
      <c r="S886">
        <f t="shared" si="58"/>
        <v>66.349999999999994</v>
      </c>
      <c r="T886" s="86">
        <v>16060</v>
      </c>
      <c r="U886" t="s">
        <v>1343</v>
      </c>
      <c r="Z886" t="s">
        <v>8013</v>
      </c>
    </row>
    <row r="887" spans="1:31" ht="15" customHeight="1" x14ac:dyDescent="0.25">
      <c r="A887" t="s">
        <v>1332</v>
      </c>
      <c r="B887">
        <v>8287745</v>
      </c>
      <c r="C887" t="s">
        <v>540</v>
      </c>
      <c r="D887" t="s">
        <v>541</v>
      </c>
      <c r="E887" s="30" t="s">
        <v>1333</v>
      </c>
      <c r="F887" t="s">
        <v>549</v>
      </c>
      <c r="G887" t="s">
        <v>1295</v>
      </c>
      <c r="H887">
        <v>4364349</v>
      </c>
      <c r="I887" t="s">
        <v>6856</v>
      </c>
      <c r="J887" t="s">
        <v>6857</v>
      </c>
      <c r="K887" t="s">
        <v>549</v>
      </c>
      <c r="L887" t="s">
        <v>6856</v>
      </c>
      <c r="M887" t="s">
        <v>6858</v>
      </c>
      <c r="N887" t="s">
        <v>6848</v>
      </c>
      <c r="O887" s="87">
        <f t="shared" si="57"/>
        <v>527.58000000000004</v>
      </c>
      <c r="P887" t="s">
        <v>555</v>
      </c>
      <c r="Q887" s="86">
        <v>5275800</v>
      </c>
      <c r="R887" s="86">
        <v>119940000</v>
      </c>
      <c r="S887">
        <f t="shared" si="58"/>
        <v>119.94</v>
      </c>
      <c r="T887" s="86">
        <v>16060</v>
      </c>
      <c r="U887" t="s">
        <v>1343</v>
      </c>
      <c r="Z887" t="s">
        <v>8013</v>
      </c>
    </row>
    <row r="888" spans="1:31" ht="15" customHeight="1" x14ac:dyDescent="0.25">
      <c r="A888" t="s">
        <v>1332</v>
      </c>
      <c r="B888">
        <v>8287745</v>
      </c>
      <c r="C888" t="s">
        <v>540</v>
      </c>
      <c r="D888" t="s">
        <v>541</v>
      </c>
      <c r="E888" s="30" t="s">
        <v>1333</v>
      </c>
      <c r="F888" t="s">
        <v>549</v>
      </c>
      <c r="G888" t="s">
        <v>1295</v>
      </c>
      <c r="H888">
        <v>4364349</v>
      </c>
      <c r="I888" t="s">
        <v>6859</v>
      </c>
      <c r="J888" t="s">
        <v>6860</v>
      </c>
      <c r="K888" t="s">
        <v>549</v>
      </c>
      <c r="L888" t="s">
        <v>6859</v>
      </c>
      <c r="M888" t="s">
        <v>6861</v>
      </c>
      <c r="N888" t="s">
        <v>6855</v>
      </c>
      <c r="O888" s="87">
        <f t="shared" si="57"/>
        <v>260.19</v>
      </c>
      <c r="P888" t="s">
        <v>555</v>
      </c>
      <c r="Q888" s="86">
        <v>2601900</v>
      </c>
      <c r="R888" s="86">
        <v>59150000</v>
      </c>
      <c r="S888">
        <f t="shared" si="58"/>
        <v>59.15</v>
      </c>
      <c r="T888" s="86">
        <v>16060</v>
      </c>
      <c r="U888" t="s">
        <v>1343</v>
      </c>
      <c r="Z888" t="s">
        <v>8013</v>
      </c>
    </row>
    <row r="889" spans="1:31" ht="15" customHeight="1" x14ac:dyDescent="0.25">
      <c r="A889" t="s">
        <v>1332</v>
      </c>
      <c r="B889">
        <v>8287745</v>
      </c>
      <c r="C889" t="s">
        <v>540</v>
      </c>
      <c r="D889" t="s">
        <v>541</v>
      </c>
      <c r="E889" s="30" t="s">
        <v>1333</v>
      </c>
      <c r="F889" t="s">
        <v>549</v>
      </c>
      <c r="G889" t="s">
        <v>1295</v>
      </c>
      <c r="H889">
        <v>4364349</v>
      </c>
      <c r="I889" t="s">
        <v>6862</v>
      </c>
      <c r="J889" t="s">
        <v>6863</v>
      </c>
      <c r="K889" t="s">
        <v>549</v>
      </c>
      <c r="L889" t="s">
        <v>6862</v>
      </c>
      <c r="M889" t="s">
        <v>6864</v>
      </c>
      <c r="N889" t="s">
        <v>6865</v>
      </c>
      <c r="O889" s="87">
        <f t="shared" si="57"/>
        <v>936.75</v>
      </c>
      <c r="P889" t="s">
        <v>555</v>
      </c>
      <c r="Q889" s="86">
        <v>9367500</v>
      </c>
      <c r="R889" s="86">
        <v>212970000</v>
      </c>
      <c r="S889">
        <f t="shared" si="58"/>
        <v>212.97</v>
      </c>
      <c r="T889" s="86">
        <v>16060</v>
      </c>
      <c r="U889" t="s">
        <v>1343</v>
      </c>
      <c r="Z889" t="s">
        <v>8013</v>
      </c>
    </row>
    <row r="890" spans="1:31" ht="15" customHeight="1" x14ac:dyDescent="0.25">
      <c r="A890" t="s">
        <v>1332</v>
      </c>
      <c r="B890">
        <v>8287745</v>
      </c>
      <c r="C890" t="s">
        <v>540</v>
      </c>
      <c r="D890" t="s">
        <v>541</v>
      </c>
      <c r="E890" s="30" t="s">
        <v>1333</v>
      </c>
      <c r="F890" t="s">
        <v>549</v>
      </c>
      <c r="G890" t="s">
        <v>1295</v>
      </c>
      <c r="H890">
        <v>4364349</v>
      </c>
      <c r="I890" t="s">
        <v>6866</v>
      </c>
      <c r="J890" t="s">
        <v>6867</v>
      </c>
      <c r="K890" t="s">
        <v>549</v>
      </c>
      <c r="L890" t="s">
        <v>6866</v>
      </c>
      <c r="M890" t="s">
        <v>6868</v>
      </c>
      <c r="N890" t="s">
        <v>6865</v>
      </c>
      <c r="O890" s="87">
        <f t="shared" si="57"/>
        <v>936.75</v>
      </c>
      <c r="P890" t="s">
        <v>555</v>
      </c>
      <c r="Q890" s="86">
        <v>9367500</v>
      </c>
      <c r="R890" s="86">
        <v>212970000</v>
      </c>
      <c r="S890">
        <f t="shared" si="58"/>
        <v>212.97</v>
      </c>
      <c r="T890" s="86">
        <v>16060</v>
      </c>
      <c r="U890" t="s">
        <v>1343</v>
      </c>
      <c r="Z890" t="s">
        <v>8013</v>
      </c>
    </row>
    <row r="891" spans="1:31" ht="15" customHeight="1" x14ac:dyDescent="0.25">
      <c r="A891" t="s">
        <v>1332</v>
      </c>
      <c r="B891">
        <v>8287745</v>
      </c>
      <c r="C891" t="s">
        <v>540</v>
      </c>
      <c r="D891" t="s">
        <v>541</v>
      </c>
      <c r="E891" s="30" t="s">
        <v>1333</v>
      </c>
      <c r="F891" t="s">
        <v>549</v>
      </c>
      <c r="G891" t="s">
        <v>1295</v>
      </c>
      <c r="H891">
        <v>4364349</v>
      </c>
      <c r="I891" t="s">
        <v>6869</v>
      </c>
      <c r="J891" t="s">
        <v>6870</v>
      </c>
      <c r="K891" t="s">
        <v>549</v>
      </c>
      <c r="L891" t="s">
        <v>6869</v>
      </c>
      <c r="M891" t="s">
        <v>6871</v>
      </c>
      <c r="N891" t="s">
        <v>6394</v>
      </c>
      <c r="O891" s="87">
        <f t="shared" si="57"/>
        <v>482.5</v>
      </c>
      <c r="P891" t="s">
        <v>555</v>
      </c>
      <c r="Q891" s="86">
        <v>4825000</v>
      </c>
      <c r="R891" s="86">
        <v>109700000</v>
      </c>
      <c r="S891">
        <f t="shared" si="58"/>
        <v>109.7</v>
      </c>
      <c r="T891" s="86">
        <v>10459</v>
      </c>
      <c r="U891" t="s">
        <v>1394</v>
      </c>
      <c r="Z891" t="s">
        <v>8521</v>
      </c>
    </row>
    <row r="892" spans="1:31" ht="15" customHeight="1" x14ac:dyDescent="0.25">
      <c r="A892" t="s">
        <v>1332</v>
      </c>
      <c r="B892">
        <v>8287745</v>
      </c>
      <c r="C892" t="s">
        <v>540</v>
      </c>
      <c r="D892" t="s">
        <v>541</v>
      </c>
      <c r="E892" s="30" t="s">
        <v>1333</v>
      </c>
      <c r="F892" t="s">
        <v>549</v>
      </c>
      <c r="G892" t="s">
        <v>1295</v>
      </c>
      <c r="H892">
        <v>4364349</v>
      </c>
      <c r="I892" t="s">
        <v>6872</v>
      </c>
      <c r="J892" t="s">
        <v>6873</v>
      </c>
      <c r="K892" t="s">
        <v>549</v>
      </c>
      <c r="L892" t="s">
        <v>6872</v>
      </c>
      <c r="M892" t="s">
        <v>6874</v>
      </c>
      <c r="N892" t="s">
        <v>6875</v>
      </c>
      <c r="O892" s="87">
        <f t="shared" si="57"/>
        <v>2426.88</v>
      </c>
      <c r="P892" t="s">
        <v>555</v>
      </c>
      <c r="Q892" s="86">
        <v>24268800</v>
      </c>
      <c r="R892" s="86">
        <v>551740000</v>
      </c>
      <c r="S892">
        <f t="shared" si="58"/>
        <v>551.74</v>
      </c>
      <c r="T892" s="86">
        <v>10459</v>
      </c>
      <c r="U892" t="s">
        <v>1394</v>
      </c>
      <c r="Z892" t="s">
        <v>8521</v>
      </c>
    </row>
    <row r="893" spans="1:31" ht="15" customHeight="1" x14ac:dyDescent="0.25">
      <c r="A893" t="s">
        <v>1332</v>
      </c>
      <c r="B893">
        <v>8287745</v>
      </c>
      <c r="C893" t="s">
        <v>540</v>
      </c>
      <c r="D893" t="s">
        <v>541</v>
      </c>
      <c r="E893" s="30" t="s">
        <v>1333</v>
      </c>
      <c r="F893" t="s">
        <v>549</v>
      </c>
      <c r="G893" t="s">
        <v>1295</v>
      </c>
      <c r="H893">
        <v>4364349</v>
      </c>
      <c r="I893" t="s">
        <v>6876</v>
      </c>
      <c r="J893" t="s">
        <v>6877</v>
      </c>
      <c r="K893" t="s">
        <v>549</v>
      </c>
      <c r="L893" t="s">
        <v>6876</v>
      </c>
      <c r="M893" t="s">
        <v>6878</v>
      </c>
      <c r="N893" t="s">
        <v>6879</v>
      </c>
      <c r="O893" s="87">
        <f t="shared" si="57"/>
        <v>2261.2800000000002</v>
      </c>
      <c r="P893" t="s">
        <v>555</v>
      </c>
      <c r="Q893" s="86">
        <v>22612800</v>
      </c>
      <c r="R893" s="86">
        <v>514090000</v>
      </c>
      <c r="S893">
        <f t="shared" si="58"/>
        <v>514.09</v>
      </c>
      <c r="T893" s="86">
        <v>10459</v>
      </c>
      <c r="U893" t="s">
        <v>1394</v>
      </c>
      <c r="Z893" t="s">
        <v>8521</v>
      </c>
    </row>
    <row r="894" spans="1:31" ht="15" customHeight="1" x14ac:dyDescent="0.25">
      <c r="A894" t="s">
        <v>1332</v>
      </c>
      <c r="B894">
        <v>8287745</v>
      </c>
      <c r="C894" t="s">
        <v>540</v>
      </c>
      <c r="D894" t="s">
        <v>541</v>
      </c>
      <c r="E894" s="30" t="s">
        <v>1333</v>
      </c>
      <c r="F894" t="s">
        <v>549</v>
      </c>
      <c r="G894" t="s">
        <v>1295</v>
      </c>
      <c r="H894">
        <v>4364349</v>
      </c>
      <c r="I894" t="s">
        <v>6880</v>
      </c>
      <c r="J894" t="s">
        <v>6881</v>
      </c>
      <c r="K894" t="s">
        <v>549</v>
      </c>
      <c r="L894" t="s">
        <v>6880</v>
      </c>
      <c r="M894" t="s">
        <v>6882</v>
      </c>
      <c r="N894" t="s">
        <v>6394</v>
      </c>
      <c r="O894" s="87">
        <f t="shared" si="57"/>
        <v>72.599999999999994</v>
      </c>
      <c r="P894" t="s">
        <v>555</v>
      </c>
      <c r="Q894" s="86">
        <v>726000</v>
      </c>
      <c r="R894" s="86">
        <v>16510000</v>
      </c>
      <c r="S894">
        <f t="shared" si="58"/>
        <v>16.510000000000002</v>
      </c>
      <c r="T894" s="86">
        <v>10459</v>
      </c>
      <c r="U894" t="s">
        <v>1394</v>
      </c>
      <c r="Z894" t="s">
        <v>8521</v>
      </c>
    </row>
    <row r="895" spans="1:31" ht="15" customHeight="1" x14ac:dyDescent="0.25">
      <c r="A895" t="s">
        <v>1332</v>
      </c>
      <c r="B895">
        <v>8287745</v>
      </c>
      <c r="C895" t="s">
        <v>540</v>
      </c>
      <c r="D895" t="s">
        <v>541</v>
      </c>
      <c r="E895" s="30" t="s">
        <v>1333</v>
      </c>
      <c r="F895" t="s">
        <v>549</v>
      </c>
      <c r="G895" t="s">
        <v>1295</v>
      </c>
      <c r="H895">
        <v>4364349</v>
      </c>
      <c r="I895" t="s">
        <v>6883</v>
      </c>
      <c r="J895" t="s">
        <v>6884</v>
      </c>
      <c r="K895" t="s">
        <v>549</v>
      </c>
      <c r="L895" t="s">
        <v>6883</v>
      </c>
      <c r="M895" t="s">
        <v>6885</v>
      </c>
      <c r="N895" t="s">
        <v>1337</v>
      </c>
      <c r="O895" s="87">
        <f t="shared" si="57"/>
        <v>2115</v>
      </c>
      <c r="P895" t="s">
        <v>555</v>
      </c>
      <c r="Q895" s="86">
        <v>21150000</v>
      </c>
      <c r="R895" s="86">
        <v>480830000</v>
      </c>
      <c r="S895">
        <f t="shared" si="58"/>
        <v>480.83</v>
      </c>
      <c r="T895" s="86">
        <v>15812</v>
      </c>
      <c r="U895" t="s">
        <v>1338</v>
      </c>
      <c r="AE895" t="s">
        <v>8017</v>
      </c>
    </row>
    <row r="896" spans="1:31" ht="15" customHeight="1" x14ac:dyDescent="0.25">
      <c r="A896" t="s">
        <v>1332</v>
      </c>
      <c r="B896">
        <v>8287745</v>
      </c>
      <c r="C896" t="s">
        <v>540</v>
      </c>
      <c r="D896" t="s">
        <v>541</v>
      </c>
      <c r="E896" s="30" t="s">
        <v>1333</v>
      </c>
      <c r="F896" t="s">
        <v>549</v>
      </c>
      <c r="G896" t="s">
        <v>1295</v>
      </c>
      <c r="H896">
        <v>4364349</v>
      </c>
      <c r="I896" t="s">
        <v>6886</v>
      </c>
      <c r="J896" t="s">
        <v>6887</v>
      </c>
      <c r="K896" t="s">
        <v>549</v>
      </c>
      <c r="L896" t="s">
        <v>6886</v>
      </c>
      <c r="M896" t="s">
        <v>6888</v>
      </c>
      <c r="N896" t="s">
        <v>6889</v>
      </c>
      <c r="O896" s="87">
        <f t="shared" si="57"/>
        <v>769.6</v>
      </c>
      <c r="P896" t="s">
        <v>555</v>
      </c>
      <c r="Q896" s="86">
        <v>7696000</v>
      </c>
      <c r="R896" s="86">
        <v>174960000</v>
      </c>
      <c r="S896">
        <f t="shared" si="58"/>
        <v>174.96</v>
      </c>
      <c r="T896" s="86">
        <v>16112</v>
      </c>
      <c r="U896" t="s">
        <v>6890</v>
      </c>
      <c r="AE896" t="s">
        <v>8557</v>
      </c>
    </row>
    <row r="897" spans="1:27" ht="15" customHeight="1" x14ac:dyDescent="0.25">
      <c r="A897" t="s">
        <v>1615</v>
      </c>
      <c r="B897">
        <v>28022327</v>
      </c>
      <c r="C897" t="s">
        <v>540</v>
      </c>
      <c r="D897" t="s">
        <v>541</v>
      </c>
      <c r="E897" s="30" t="s">
        <v>1616</v>
      </c>
      <c r="F897" t="s">
        <v>549</v>
      </c>
      <c r="G897" t="s">
        <v>1295</v>
      </c>
      <c r="H897">
        <v>4364349</v>
      </c>
      <c r="I897" t="s">
        <v>6891</v>
      </c>
      <c r="J897" t="s">
        <v>6892</v>
      </c>
      <c r="K897" t="s">
        <v>549</v>
      </c>
      <c r="L897" t="s">
        <v>6891</v>
      </c>
      <c r="M897" t="s">
        <v>6893</v>
      </c>
      <c r="N897" t="s">
        <v>1727</v>
      </c>
      <c r="O897" s="87">
        <f t="shared" si="57"/>
        <v>105</v>
      </c>
      <c r="P897" t="s">
        <v>555</v>
      </c>
      <c r="Q897" s="86">
        <v>1050000</v>
      </c>
      <c r="R897" s="86">
        <v>23910000</v>
      </c>
      <c r="S897">
        <f t="shared" si="58"/>
        <v>23.91</v>
      </c>
      <c r="T897" s="86">
        <v>15430</v>
      </c>
      <c r="U897" t="s">
        <v>1728</v>
      </c>
      <c r="Z897" t="s">
        <v>8035</v>
      </c>
    </row>
    <row r="898" spans="1:27" ht="15" customHeight="1" x14ac:dyDescent="0.25">
      <c r="A898" t="s">
        <v>1615</v>
      </c>
      <c r="B898">
        <v>28022327</v>
      </c>
      <c r="C898" t="s">
        <v>540</v>
      </c>
      <c r="D898" t="s">
        <v>541</v>
      </c>
      <c r="E898" s="30" t="s">
        <v>1616</v>
      </c>
      <c r="F898" t="s">
        <v>549</v>
      </c>
      <c r="G898" t="s">
        <v>1295</v>
      </c>
      <c r="H898">
        <v>4364349</v>
      </c>
      <c r="I898" t="s">
        <v>6894</v>
      </c>
      <c r="J898" t="s">
        <v>6895</v>
      </c>
      <c r="K898" t="s">
        <v>549</v>
      </c>
      <c r="L898" t="s">
        <v>6894</v>
      </c>
      <c r="M898" t="s">
        <v>6896</v>
      </c>
      <c r="N898" t="s">
        <v>1620</v>
      </c>
      <c r="O898" s="87">
        <f t="shared" si="57"/>
        <v>104.84</v>
      </c>
      <c r="P898" t="s">
        <v>555</v>
      </c>
      <c r="Q898" s="86">
        <v>1048400</v>
      </c>
      <c r="R898" s="86">
        <v>23870000</v>
      </c>
      <c r="S898">
        <f t="shared" si="58"/>
        <v>23.87</v>
      </c>
      <c r="T898" s="86">
        <v>15537</v>
      </c>
      <c r="U898" t="s">
        <v>1621</v>
      </c>
      <c r="Z898" t="s">
        <v>8037</v>
      </c>
    </row>
    <row r="899" spans="1:27" ht="15" customHeight="1" x14ac:dyDescent="0.25">
      <c r="A899" t="s">
        <v>1615</v>
      </c>
      <c r="B899">
        <v>28022327</v>
      </c>
      <c r="C899" t="s">
        <v>540</v>
      </c>
      <c r="D899" t="s">
        <v>541</v>
      </c>
      <c r="E899" s="30" t="s">
        <v>1616</v>
      </c>
      <c r="F899" t="s">
        <v>549</v>
      </c>
      <c r="G899" t="s">
        <v>1295</v>
      </c>
      <c r="H899">
        <v>4364349</v>
      </c>
      <c r="I899" t="s">
        <v>6897</v>
      </c>
      <c r="J899" t="s">
        <v>6898</v>
      </c>
      <c r="K899" t="s">
        <v>549</v>
      </c>
      <c r="L899" t="s">
        <v>6897</v>
      </c>
      <c r="M899" t="s">
        <v>6899</v>
      </c>
      <c r="N899" t="s">
        <v>6068</v>
      </c>
      <c r="O899" s="87">
        <f t="shared" si="57"/>
        <v>141.94</v>
      </c>
      <c r="P899" t="s">
        <v>555</v>
      </c>
      <c r="Q899" s="86">
        <v>1419400</v>
      </c>
      <c r="R899" s="86">
        <v>32320000</v>
      </c>
      <c r="S899">
        <f t="shared" si="58"/>
        <v>32.32</v>
      </c>
      <c r="T899" s="86">
        <v>17384</v>
      </c>
      <c r="U899" t="s">
        <v>1713</v>
      </c>
      <c r="AA899" t="s">
        <v>8055</v>
      </c>
    </row>
    <row r="900" spans="1:27" ht="15" customHeight="1" x14ac:dyDescent="0.25">
      <c r="A900" t="s">
        <v>1615</v>
      </c>
      <c r="B900">
        <v>28022327</v>
      </c>
      <c r="C900" t="s">
        <v>540</v>
      </c>
      <c r="D900" t="s">
        <v>541</v>
      </c>
      <c r="E900" s="30" t="s">
        <v>1616</v>
      </c>
      <c r="F900" t="s">
        <v>549</v>
      </c>
      <c r="G900" t="s">
        <v>1295</v>
      </c>
      <c r="H900">
        <v>4364349</v>
      </c>
      <c r="I900" t="s">
        <v>6900</v>
      </c>
      <c r="J900" t="s">
        <v>6901</v>
      </c>
      <c r="K900" t="s">
        <v>549</v>
      </c>
      <c r="L900" t="s">
        <v>6900</v>
      </c>
      <c r="M900" t="s">
        <v>6902</v>
      </c>
      <c r="N900" t="s">
        <v>1884</v>
      </c>
      <c r="O900" s="87">
        <f t="shared" si="57"/>
        <v>209.68</v>
      </c>
      <c r="P900" t="s">
        <v>555</v>
      </c>
      <c r="Q900" s="86">
        <v>2096800</v>
      </c>
      <c r="R900" s="86">
        <v>47740000</v>
      </c>
      <c r="S900">
        <f t="shared" si="58"/>
        <v>47.74</v>
      </c>
      <c r="T900" s="86">
        <v>12084</v>
      </c>
      <c r="U900" t="s">
        <v>1660</v>
      </c>
      <c r="Z900" t="s">
        <v>8042</v>
      </c>
    </row>
    <row r="901" spans="1:27" ht="15" customHeight="1" x14ac:dyDescent="0.25">
      <c r="A901" t="s">
        <v>1615</v>
      </c>
      <c r="B901">
        <v>28022327</v>
      </c>
      <c r="C901" t="s">
        <v>540</v>
      </c>
      <c r="D901" t="s">
        <v>541</v>
      </c>
      <c r="E901" s="30" t="s">
        <v>1616</v>
      </c>
      <c r="F901" t="s">
        <v>549</v>
      </c>
      <c r="G901" t="s">
        <v>1295</v>
      </c>
      <c r="H901">
        <v>4364349</v>
      </c>
      <c r="I901" t="s">
        <v>6903</v>
      </c>
      <c r="J901" t="s">
        <v>6904</v>
      </c>
      <c r="K901" t="s">
        <v>549</v>
      </c>
      <c r="L901" t="s">
        <v>6903</v>
      </c>
      <c r="M901" t="s">
        <v>6905</v>
      </c>
      <c r="N901" t="s">
        <v>1652</v>
      </c>
      <c r="O901" s="87">
        <f t="shared" si="57"/>
        <v>209.68</v>
      </c>
      <c r="P901" t="s">
        <v>555</v>
      </c>
      <c r="Q901" s="86">
        <v>2096800</v>
      </c>
      <c r="R901" s="86">
        <v>47740000</v>
      </c>
      <c r="S901">
        <f t="shared" si="58"/>
        <v>47.74</v>
      </c>
      <c r="T901" s="86">
        <v>13453</v>
      </c>
      <c r="U901" t="s">
        <v>1653</v>
      </c>
      <c r="Z901" t="s">
        <v>8033</v>
      </c>
    </row>
    <row r="902" spans="1:27" ht="15" customHeight="1" x14ac:dyDescent="0.25">
      <c r="A902" t="s">
        <v>1615</v>
      </c>
      <c r="B902">
        <v>28022327</v>
      </c>
      <c r="C902" t="s">
        <v>540</v>
      </c>
      <c r="D902" t="s">
        <v>541</v>
      </c>
      <c r="E902" s="30" t="s">
        <v>1616</v>
      </c>
      <c r="F902" t="s">
        <v>549</v>
      </c>
      <c r="G902" t="s">
        <v>1295</v>
      </c>
      <c r="H902">
        <v>4364349</v>
      </c>
      <c r="I902" t="s">
        <v>6906</v>
      </c>
      <c r="J902" t="s">
        <v>6907</v>
      </c>
      <c r="K902" t="s">
        <v>549</v>
      </c>
      <c r="L902" t="s">
        <v>6906</v>
      </c>
      <c r="M902" t="s">
        <v>6908</v>
      </c>
      <c r="N902" t="s">
        <v>1707</v>
      </c>
      <c r="O902" s="87">
        <f t="shared" si="57"/>
        <v>60.48</v>
      </c>
      <c r="P902" t="s">
        <v>555</v>
      </c>
      <c r="Q902" s="86">
        <v>604800</v>
      </c>
      <c r="R902" s="86">
        <v>13770000</v>
      </c>
      <c r="S902">
        <f t="shared" si="58"/>
        <v>13.77</v>
      </c>
      <c r="T902" s="86">
        <v>15111</v>
      </c>
      <c r="U902" t="s">
        <v>1708</v>
      </c>
      <c r="Y902" t="s">
        <v>8030</v>
      </c>
    </row>
    <row r="903" spans="1:27" ht="15" customHeight="1" x14ac:dyDescent="0.25">
      <c r="A903" t="s">
        <v>1615</v>
      </c>
      <c r="B903">
        <v>28022327</v>
      </c>
      <c r="C903" t="s">
        <v>540</v>
      </c>
      <c r="D903" t="s">
        <v>541</v>
      </c>
      <c r="E903" s="30" t="s">
        <v>1616</v>
      </c>
      <c r="F903" t="s">
        <v>549</v>
      </c>
      <c r="G903" t="s">
        <v>1295</v>
      </c>
      <c r="H903">
        <v>4364349</v>
      </c>
      <c r="I903" t="s">
        <v>6909</v>
      </c>
      <c r="J903" t="s">
        <v>6910</v>
      </c>
      <c r="K903" t="s">
        <v>549</v>
      </c>
      <c r="L903" t="s">
        <v>6909</v>
      </c>
      <c r="M903" t="s">
        <v>6911</v>
      </c>
      <c r="N903" t="s">
        <v>6524</v>
      </c>
      <c r="O903" s="87">
        <f t="shared" si="57"/>
        <v>361.31</v>
      </c>
      <c r="P903" t="s">
        <v>555</v>
      </c>
      <c r="Q903" s="86">
        <v>3613100</v>
      </c>
      <c r="R903" s="86">
        <v>82270000</v>
      </c>
      <c r="S903">
        <f t="shared" si="58"/>
        <v>82.27</v>
      </c>
      <c r="T903" s="86">
        <v>17390</v>
      </c>
      <c r="U903" t="s">
        <v>1723</v>
      </c>
      <c r="AA903" t="s">
        <v>8503</v>
      </c>
    </row>
    <row r="904" spans="1:27" ht="15" customHeight="1" x14ac:dyDescent="0.25">
      <c r="A904" t="s">
        <v>1615</v>
      </c>
      <c r="B904">
        <v>28022327</v>
      </c>
      <c r="C904" t="s">
        <v>540</v>
      </c>
      <c r="D904" t="s">
        <v>541</v>
      </c>
      <c r="E904" s="30" t="s">
        <v>1616</v>
      </c>
      <c r="F904" t="s">
        <v>549</v>
      </c>
      <c r="G904" t="s">
        <v>1295</v>
      </c>
      <c r="H904">
        <v>4364349</v>
      </c>
      <c r="I904" t="s">
        <v>6912</v>
      </c>
      <c r="J904" t="s">
        <v>6913</v>
      </c>
      <c r="K904" t="s">
        <v>549</v>
      </c>
      <c r="L904" t="s">
        <v>6912</v>
      </c>
      <c r="M904" t="s">
        <v>6914</v>
      </c>
      <c r="N904" t="s">
        <v>1634</v>
      </c>
      <c r="O904" s="87">
        <f t="shared" si="57"/>
        <v>281.95999999999998</v>
      </c>
      <c r="P904" t="s">
        <v>555</v>
      </c>
      <c r="Q904" s="86">
        <v>2819600</v>
      </c>
      <c r="R904" s="86">
        <v>64200000</v>
      </c>
      <c r="S904">
        <f t="shared" si="58"/>
        <v>64.2</v>
      </c>
      <c r="T904" s="86">
        <v>10277</v>
      </c>
      <c r="U904" t="s">
        <v>1542</v>
      </c>
      <c r="Z904" t="s">
        <v>8038</v>
      </c>
    </row>
    <row r="905" spans="1:27" ht="15" customHeight="1" x14ac:dyDescent="0.25">
      <c r="A905" t="s">
        <v>1615</v>
      </c>
      <c r="B905">
        <v>28022327</v>
      </c>
      <c r="C905" t="s">
        <v>540</v>
      </c>
      <c r="D905" t="s">
        <v>541</v>
      </c>
      <c r="E905" s="30" t="s">
        <v>1616</v>
      </c>
      <c r="F905" t="s">
        <v>549</v>
      </c>
      <c r="G905" t="s">
        <v>1295</v>
      </c>
      <c r="H905">
        <v>4364349</v>
      </c>
      <c r="I905" t="s">
        <v>6915</v>
      </c>
      <c r="J905" t="s">
        <v>6916</v>
      </c>
      <c r="K905" t="s">
        <v>549</v>
      </c>
      <c r="L905" t="s">
        <v>6915</v>
      </c>
      <c r="M905" t="s">
        <v>6917</v>
      </c>
      <c r="N905" t="s">
        <v>1652</v>
      </c>
      <c r="O905" s="87">
        <f t="shared" si="57"/>
        <v>250</v>
      </c>
      <c r="P905" t="s">
        <v>555</v>
      </c>
      <c r="Q905" s="86">
        <v>2500000</v>
      </c>
      <c r="R905" s="86">
        <v>56920000</v>
      </c>
      <c r="S905">
        <f t="shared" si="58"/>
        <v>56.92</v>
      </c>
      <c r="T905" s="86">
        <v>13453</v>
      </c>
      <c r="U905" t="s">
        <v>1653</v>
      </c>
      <c r="Z905" t="s">
        <v>8033</v>
      </c>
    </row>
    <row r="906" spans="1:27" ht="15" customHeight="1" x14ac:dyDescent="0.25">
      <c r="A906" t="s">
        <v>1615</v>
      </c>
      <c r="B906">
        <v>28022327</v>
      </c>
      <c r="C906" t="s">
        <v>540</v>
      </c>
      <c r="D906" t="s">
        <v>541</v>
      </c>
      <c r="E906" s="30" t="s">
        <v>1616</v>
      </c>
      <c r="F906" t="s">
        <v>549</v>
      </c>
      <c r="G906" t="s">
        <v>1295</v>
      </c>
      <c r="H906">
        <v>4364349</v>
      </c>
      <c r="I906" t="s">
        <v>6918</v>
      </c>
      <c r="J906" t="s">
        <v>6919</v>
      </c>
      <c r="K906" t="s">
        <v>549</v>
      </c>
      <c r="L906" t="s">
        <v>6918</v>
      </c>
      <c r="M906" t="s">
        <v>6920</v>
      </c>
      <c r="N906" t="s">
        <v>1630</v>
      </c>
      <c r="O906" s="87">
        <f t="shared" si="57"/>
        <v>362.9</v>
      </c>
      <c r="P906" t="s">
        <v>555</v>
      </c>
      <c r="Q906" s="86">
        <v>3629000</v>
      </c>
      <c r="R906" s="86">
        <v>82630000</v>
      </c>
      <c r="S906">
        <f t="shared" si="58"/>
        <v>82.63</v>
      </c>
      <c r="T906" s="86">
        <v>15538</v>
      </c>
      <c r="U906" t="s">
        <v>1485</v>
      </c>
      <c r="Z906" t="s">
        <v>8036</v>
      </c>
    </row>
    <row r="907" spans="1:27" ht="15" customHeight="1" x14ac:dyDescent="0.25">
      <c r="A907" t="s">
        <v>1615</v>
      </c>
      <c r="B907">
        <v>28022327</v>
      </c>
      <c r="C907" t="s">
        <v>540</v>
      </c>
      <c r="D907" t="s">
        <v>541</v>
      </c>
      <c r="E907" s="30" t="s">
        <v>1616</v>
      </c>
      <c r="F907" t="s">
        <v>549</v>
      </c>
      <c r="G907" t="s">
        <v>1295</v>
      </c>
      <c r="H907">
        <v>4364349</v>
      </c>
      <c r="I907" t="s">
        <v>6921</v>
      </c>
      <c r="J907" t="s">
        <v>6922</v>
      </c>
      <c r="K907" t="s">
        <v>549</v>
      </c>
      <c r="L907" t="s">
        <v>6921</v>
      </c>
      <c r="M907" t="s">
        <v>6923</v>
      </c>
      <c r="N907" t="s">
        <v>3179</v>
      </c>
      <c r="O907" s="87">
        <f t="shared" si="57"/>
        <v>72.58</v>
      </c>
      <c r="P907" t="s">
        <v>555</v>
      </c>
      <c r="Q907" s="86">
        <v>725800</v>
      </c>
      <c r="R907" s="86">
        <v>16530000</v>
      </c>
      <c r="S907">
        <f t="shared" si="58"/>
        <v>16.53</v>
      </c>
      <c r="T907" s="86">
        <v>15539</v>
      </c>
      <c r="U907" t="s">
        <v>1626</v>
      </c>
      <c r="Z907" t="s">
        <v>8060</v>
      </c>
    </row>
    <row r="908" spans="1:27" ht="15" customHeight="1" x14ac:dyDescent="0.25">
      <c r="A908" t="s">
        <v>1615</v>
      </c>
      <c r="B908">
        <v>28022327</v>
      </c>
      <c r="C908" t="s">
        <v>540</v>
      </c>
      <c r="D908" t="s">
        <v>541</v>
      </c>
      <c r="E908" s="30" t="s">
        <v>1616</v>
      </c>
      <c r="F908" t="s">
        <v>549</v>
      </c>
      <c r="G908" t="s">
        <v>1295</v>
      </c>
      <c r="H908">
        <v>4364349</v>
      </c>
      <c r="I908" t="s">
        <v>6924</v>
      </c>
      <c r="J908" t="s">
        <v>6925</v>
      </c>
      <c r="K908" t="s">
        <v>549</v>
      </c>
      <c r="L908" t="s">
        <v>6924</v>
      </c>
      <c r="M908" t="s">
        <v>6926</v>
      </c>
      <c r="N908" t="s">
        <v>6927</v>
      </c>
      <c r="O908" s="87">
        <f t="shared" si="57"/>
        <v>24.2</v>
      </c>
      <c r="P908" t="s">
        <v>555</v>
      </c>
      <c r="Q908" s="86">
        <v>242000</v>
      </c>
      <c r="R908" s="86">
        <v>5510000</v>
      </c>
      <c r="S908">
        <f t="shared" si="58"/>
        <v>5.51</v>
      </c>
      <c r="T908" s="86">
        <v>13582</v>
      </c>
      <c r="U908" t="s">
        <v>1675</v>
      </c>
      <c r="Z908" t="s">
        <v>8032</v>
      </c>
    </row>
    <row r="909" spans="1:27" ht="15" customHeight="1" x14ac:dyDescent="0.25">
      <c r="A909" t="s">
        <v>1615</v>
      </c>
      <c r="B909">
        <v>28022327</v>
      </c>
      <c r="C909" t="s">
        <v>540</v>
      </c>
      <c r="D909" t="s">
        <v>541</v>
      </c>
      <c r="E909" s="30" t="s">
        <v>1616</v>
      </c>
      <c r="F909" t="s">
        <v>549</v>
      </c>
      <c r="G909" t="s">
        <v>1295</v>
      </c>
      <c r="H909">
        <v>4364349</v>
      </c>
      <c r="I909" t="s">
        <v>6928</v>
      </c>
      <c r="J909" t="s">
        <v>6929</v>
      </c>
      <c r="K909" t="s">
        <v>549</v>
      </c>
      <c r="L909" t="s">
        <v>6928</v>
      </c>
      <c r="M909" t="s">
        <v>6930</v>
      </c>
      <c r="N909" t="s">
        <v>6931</v>
      </c>
      <c r="O909" s="87">
        <f t="shared" si="57"/>
        <v>1404.84</v>
      </c>
      <c r="P909" t="s">
        <v>555</v>
      </c>
      <c r="Q909" s="86">
        <v>14048400</v>
      </c>
      <c r="R909" s="86">
        <v>319590000</v>
      </c>
      <c r="S909">
        <f t="shared" si="58"/>
        <v>319.58999999999997</v>
      </c>
      <c r="T909" s="86">
        <v>13582</v>
      </c>
      <c r="U909" t="s">
        <v>1675</v>
      </c>
      <c r="Z909" t="s">
        <v>8032</v>
      </c>
    </row>
    <row r="910" spans="1:27" ht="15" customHeight="1" x14ac:dyDescent="0.25">
      <c r="A910" t="s">
        <v>1615</v>
      </c>
      <c r="B910">
        <v>28022327</v>
      </c>
      <c r="C910" t="s">
        <v>540</v>
      </c>
      <c r="D910" t="s">
        <v>541</v>
      </c>
      <c r="E910" s="30" t="s">
        <v>1616</v>
      </c>
      <c r="F910" t="s">
        <v>549</v>
      </c>
      <c r="G910" t="s">
        <v>1295</v>
      </c>
      <c r="H910">
        <v>4364349</v>
      </c>
      <c r="I910" t="s">
        <v>6932</v>
      </c>
      <c r="J910" t="s">
        <v>6933</v>
      </c>
      <c r="K910" t="s">
        <v>549</v>
      </c>
      <c r="L910" t="s">
        <v>6932</v>
      </c>
      <c r="M910" t="s">
        <v>6934</v>
      </c>
      <c r="N910" t="s">
        <v>6935</v>
      </c>
      <c r="O910" s="87">
        <f t="shared" ref="O910:O943" si="59">Q910/10000</f>
        <v>193.54</v>
      </c>
      <c r="P910" t="s">
        <v>555</v>
      </c>
      <c r="Q910" s="86">
        <v>1935400</v>
      </c>
      <c r="R910" s="86">
        <v>44030000</v>
      </c>
      <c r="S910">
        <f t="shared" ref="S910:S916" si="60">R910/1000000</f>
        <v>44.03</v>
      </c>
      <c r="T910" s="86">
        <v>13582</v>
      </c>
      <c r="U910" t="s">
        <v>1675</v>
      </c>
      <c r="Z910" t="s">
        <v>8032</v>
      </c>
    </row>
    <row r="911" spans="1:27" ht="15" customHeight="1" x14ac:dyDescent="0.25">
      <c r="A911" t="s">
        <v>1615</v>
      </c>
      <c r="B911">
        <v>28022327</v>
      </c>
      <c r="C911" t="s">
        <v>540</v>
      </c>
      <c r="D911" t="s">
        <v>541</v>
      </c>
      <c r="E911" s="30" t="s">
        <v>1616</v>
      </c>
      <c r="F911" t="s">
        <v>549</v>
      </c>
      <c r="G911" t="s">
        <v>1295</v>
      </c>
      <c r="H911">
        <v>4364349</v>
      </c>
      <c r="I911" t="s">
        <v>6936</v>
      </c>
      <c r="J911" t="s">
        <v>6937</v>
      </c>
      <c r="K911" t="s">
        <v>549</v>
      </c>
      <c r="L911" t="s">
        <v>6936</v>
      </c>
      <c r="M911" t="s">
        <v>6938</v>
      </c>
      <c r="N911" t="s">
        <v>1707</v>
      </c>
      <c r="O911" s="87">
        <f t="shared" si="59"/>
        <v>60.48</v>
      </c>
      <c r="P911" t="s">
        <v>555</v>
      </c>
      <c r="Q911" s="86">
        <v>604800</v>
      </c>
      <c r="R911" s="86">
        <v>13760000</v>
      </c>
      <c r="S911">
        <f t="shared" si="60"/>
        <v>13.76</v>
      </c>
      <c r="T911" s="86">
        <v>15111</v>
      </c>
      <c r="U911" t="s">
        <v>1708</v>
      </c>
      <c r="Y911" t="s">
        <v>8030</v>
      </c>
    </row>
    <row r="912" spans="1:27" ht="15" customHeight="1" x14ac:dyDescent="0.25">
      <c r="A912" t="s">
        <v>1615</v>
      </c>
      <c r="B912">
        <v>28022327</v>
      </c>
      <c r="C912" t="s">
        <v>540</v>
      </c>
      <c r="D912" t="s">
        <v>541</v>
      </c>
      <c r="E912" s="30" t="s">
        <v>1616</v>
      </c>
      <c r="F912" t="s">
        <v>549</v>
      </c>
      <c r="G912" t="s">
        <v>1295</v>
      </c>
      <c r="H912">
        <v>4364349</v>
      </c>
      <c r="I912" t="s">
        <v>6939</v>
      </c>
      <c r="J912" t="s">
        <v>6940</v>
      </c>
      <c r="K912" t="s">
        <v>549</v>
      </c>
      <c r="L912" t="s">
        <v>6939</v>
      </c>
      <c r="M912" t="s">
        <v>6941</v>
      </c>
      <c r="N912" t="s">
        <v>5923</v>
      </c>
      <c r="O912" s="87">
        <f t="shared" si="59"/>
        <v>12.12</v>
      </c>
      <c r="P912" t="s">
        <v>555</v>
      </c>
      <c r="Q912" s="86">
        <v>121200</v>
      </c>
      <c r="R912" s="86">
        <v>2760000</v>
      </c>
      <c r="S912">
        <f t="shared" si="60"/>
        <v>2.76</v>
      </c>
      <c r="T912" s="86">
        <v>15947</v>
      </c>
      <c r="U912" t="s">
        <v>1900</v>
      </c>
      <c r="Z912" t="s">
        <v>8039</v>
      </c>
    </row>
    <row r="913" spans="1:27" ht="15" customHeight="1" x14ac:dyDescent="0.25">
      <c r="A913" t="s">
        <v>1615</v>
      </c>
      <c r="B913">
        <v>28022327</v>
      </c>
      <c r="C913" t="s">
        <v>540</v>
      </c>
      <c r="D913" t="s">
        <v>541</v>
      </c>
      <c r="E913" s="30" t="s">
        <v>1616</v>
      </c>
      <c r="F913" t="s">
        <v>549</v>
      </c>
      <c r="G913" t="s">
        <v>1295</v>
      </c>
      <c r="H913">
        <v>4364349</v>
      </c>
      <c r="I913" t="s">
        <v>6942</v>
      </c>
      <c r="J913" t="s">
        <v>6943</v>
      </c>
      <c r="K913" t="s">
        <v>549</v>
      </c>
      <c r="L913" t="s">
        <v>6942</v>
      </c>
      <c r="M913" t="s">
        <v>6944</v>
      </c>
      <c r="N913" t="s">
        <v>6945</v>
      </c>
      <c r="O913" s="87">
        <f t="shared" si="59"/>
        <v>593.58000000000004</v>
      </c>
      <c r="P913" t="s">
        <v>555</v>
      </c>
      <c r="Q913" s="86">
        <v>5935800</v>
      </c>
      <c r="R913" s="86">
        <v>135030000</v>
      </c>
      <c r="S913">
        <f t="shared" si="60"/>
        <v>135.03</v>
      </c>
      <c r="T913" s="86">
        <v>17390</v>
      </c>
      <c r="U913" t="s">
        <v>1723</v>
      </c>
      <c r="AA913" t="s">
        <v>8503</v>
      </c>
    </row>
    <row r="914" spans="1:27" ht="15" customHeight="1" x14ac:dyDescent="0.25">
      <c r="A914" t="s">
        <v>1615</v>
      </c>
      <c r="B914">
        <v>28022327</v>
      </c>
      <c r="C914" t="s">
        <v>540</v>
      </c>
      <c r="D914" t="s">
        <v>541</v>
      </c>
      <c r="E914" s="30" t="s">
        <v>1616</v>
      </c>
      <c r="F914" t="s">
        <v>549</v>
      </c>
      <c r="G914" t="s">
        <v>1295</v>
      </c>
      <c r="H914">
        <v>4364349</v>
      </c>
      <c r="I914" t="s">
        <v>6946</v>
      </c>
      <c r="J914" t="s">
        <v>6947</v>
      </c>
      <c r="K914" t="s">
        <v>549</v>
      </c>
      <c r="L914" t="s">
        <v>6946</v>
      </c>
      <c r="M914" t="s">
        <v>6948</v>
      </c>
      <c r="N914" t="s">
        <v>2031</v>
      </c>
      <c r="O914" s="87">
        <f t="shared" si="59"/>
        <v>637.1</v>
      </c>
      <c r="P914" t="s">
        <v>555</v>
      </c>
      <c r="Q914" s="86">
        <v>6371000</v>
      </c>
      <c r="R914" s="86">
        <v>144930000</v>
      </c>
      <c r="S914">
        <f t="shared" si="60"/>
        <v>144.93</v>
      </c>
      <c r="T914" s="86">
        <v>12084</v>
      </c>
      <c r="U914" t="s">
        <v>1660</v>
      </c>
      <c r="Z914" t="s">
        <v>8042</v>
      </c>
    </row>
    <row r="915" spans="1:27" ht="15" customHeight="1" x14ac:dyDescent="0.25">
      <c r="A915" t="s">
        <v>1615</v>
      </c>
      <c r="B915">
        <v>28022327</v>
      </c>
      <c r="C915" t="s">
        <v>540</v>
      </c>
      <c r="D915" t="s">
        <v>541</v>
      </c>
      <c r="E915" s="30" t="s">
        <v>1616</v>
      </c>
      <c r="F915" t="s">
        <v>549</v>
      </c>
      <c r="G915" t="s">
        <v>1295</v>
      </c>
      <c r="H915">
        <v>4364349</v>
      </c>
      <c r="I915" t="s">
        <v>6949</v>
      </c>
      <c r="J915" t="s">
        <v>6950</v>
      </c>
      <c r="K915" t="s">
        <v>549</v>
      </c>
      <c r="L915" t="s">
        <v>6949</v>
      </c>
      <c r="M915" t="s">
        <v>6951</v>
      </c>
      <c r="N915" t="s">
        <v>1659</v>
      </c>
      <c r="O915" s="87">
        <f t="shared" si="59"/>
        <v>209.68</v>
      </c>
      <c r="P915" t="s">
        <v>555</v>
      </c>
      <c r="Q915" s="86">
        <v>2096800</v>
      </c>
      <c r="R915" s="86">
        <v>47700000</v>
      </c>
      <c r="S915">
        <f t="shared" si="60"/>
        <v>47.7</v>
      </c>
      <c r="T915" s="86">
        <v>12084</v>
      </c>
      <c r="U915" t="s">
        <v>1660</v>
      </c>
      <c r="Z915" t="s">
        <v>8042</v>
      </c>
    </row>
    <row r="916" spans="1:27" ht="15" customHeight="1" x14ac:dyDescent="0.25">
      <c r="A916" t="s">
        <v>1615</v>
      </c>
      <c r="B916">
        <v>28022327</v>
      </c>
      <c r="C916" t="s">
        <v>540</v>
      </c>
      <c r="D916" t="s">
        <v>541</v>
      </c>
      <c r="E916" s="30" t="s">
        <v>1616</v>
      </c>
      <c r="F916" t="s">
        <v>549</v>
      </c>
      <c r="G916" t="s">
        <v>1295</v>
      </c>
      <c r="H916">
        <v>4364349</v>
      </c>
      <c r="I916" t="s">
        <v>6952</v>
      </c>
      <c r="J916" t="s">
        <v>6953</v>
      </c>
      <c r="K916" t="s">
        <v>549</v>
      </c>
      <c r="L916" t="s">
        <v>6952</v>
      </c>
      <c r="M916" t="s">
        <v>6954</v>
      </c>
      <c r="N916" t="s">
        <v>6025</v>
      </c>
      <c r="O916" s="87">
        <f t="shared" si="59"/>
        <v>393.57</v>
      </c>
      <c r="P916" t="s">
        <v>555</v>
      </c>
      <c r="Q916" s="86">
        <v>3935700</v>
      </c>
      <c r="R916" s="86">
        <v>89530000</v>
      </c>
      <c r="S916">
        <f t="shared" si="60"/>
        <v>89.53</v>
      </c>
      <c r="T916" s="86">
        <v>17384</v>
      </c>
      <c r="U916" t="s">
        <v>1713</v>
      </c>
      <c r="AA916" t="s">
        <v>8055</v>
      </c>
    </row>
    <row r="917" spans="1:27" ht="15" customHeight="1" x14ac:dyDescent="0.25">
      <c r="A917" t="s">
        <v>1615</v>
      </c>
      <c r="B917">
        <v>28022327</v>
      </c>
      <c r="C917" t="s">
        <v>540</v>
      </c>
      <c r="D917" t="s">
        <v>541</v>
      </c>
      <c r="E917" s="30" t="s">
        <v>1616</v>
      </c>
      <c r="F917" t="s">
        <v>549</v>
      </c>
      <c r="G917" t="s">
        <v>1295</v>
      </c>
      <c r="H917">
        <v>4364349</v>
      </c>
      <c r="I917" t="s">
        <v>6955</v>
      </c>
      <c r="J917" t="s">
        <v>6956</v>
      </c>
      <c r="K917" t="s">
        <v>549</v>
      </c>
      <c r="L917" t="s">
        <v>6955</v>
      </c>
      <c r="M917" t="s">
        <v>6957</v>
      </c>
      <c r="N917" t="s">
        <v>3715</v>
      </c>
      <c r="O917" s="87">
        <f t="shared" si="59"/>
        <v>3.63</v>
      </c>
      <c r="P917" t="s">
        <v>555</v>
      </c>
      <c r="Q917" s="86">
        <v>36300</v>
      </c>
      <c r="R917">
        <v>0.83</v>
      </c>
      <c r="S917">
        <v>0.83</v>
      </c>
      <c r="T917" s="86">
        <v>12341</v>
      </c>
      <c r="U917" t="s">
        <v>1703</v>
      </c>
      <c r="Z917" t="s">
        <v>8558</v>
      </c>
    </row>
    <row r="918" spans="1:27" ht="15" customHeight="1" x14ac:dyDescent="0.25">
      <c r="A918" t="s">
        <v>1615</v>
      </c>
      <c r="B918">
        <v>28022327</v>
      </c>
      <c r="C918" t="s">
        <v>540</v>
      </c>
      <c r="D918" t="s">
        <v>541</v>
      </c>
      <c r="E918" s="30" t="s">
        <v>1616</v>
      </c>
      <c r="F918" t="s">
        <v>549</v>
      </c>
      <c r="G918" t="s">
        <v>1295</v>
      </c>
      <c r="H918">
        <v>4364349</v>
      </c>
      <c r="I918" t="s">
        <v>6958</v>
      </c>
      <c r="J918" t="s">
        <v>6959</v>
      </c>
      <c r="K918" t="s">
        <v>549</v>
      </c>
      <c r="L918" t="s">
        <v>6958</v>
      </c>
      <c r="M918" t="s">
        <v>6960</v>
      </c>
      <c r="N918" t="s">
        <v>6591</v>
      </c>
      <c r="O918" s="87">
        <f t="shared" si="59"/>
        <v>741.98</v>
      </c>
      <c r="P918" t="s">
        <v>555</v>
      </c>
      <c r="Q918" s="86">
        <v>7419800</v>
      </c>
      <c r="R918" s="86">
        <v>168790000</v>
      </c>
      <c r="S918">
        <f t="shared" ref="S918:S943" si="61">R918/1000000</f>
        <v>168.79</v>
      </c>
      <c r="T918" s="86">
        <v>17389</v>
      </c>
      <c r="U918" t="s">
        <v>1718</v>
      </c>
      <c r="AA918" t="s">
        <v>8046</v>
      </c>
    </row>
    <row r="919" spans="1:27" ht="15" customHeight="1" x14ac:dyDescent="0.25">
      <c r="A919" t="s">
        <v>1615</v>
      </c>
      <c r="B919">
        <v>28022327</v>
      </c>
      <c r="C919" t="s">
        <v>540</v>
      </c>
      <c r="D919" t="s">
        <v>541</v>
      </c>
      <c r="E919" s="30" t="s">
        <v>1616</v>
      </c>
      <c r="F919" t="s">
        <v>549</v>
      </c>
      <c r="G919" t="s">
        <v>1295</v>
      </c>
      <c r="H919">
        <v>4364349</v>
      </c>
      <c r="I919" t="s">
        <v>6961</v>
      </c>
      <c r="J919" t="s">
        <v>6962</v>
      </c>
      <c r="K919" t="s">
        <v>549</v>
      </c>
      <c r="L919" t="s">
        <v>6961</v>
      </c>
      <c r="M919" t="s">
        <v>6963</v>
      </c>
      <c r="N919" t="s">
        <v>3179</v>
      </c>
      <c r="O919" s="87">
        <f t="shared" si="59"/>
        <v>72.58</v>
      </c>
      <c r="P919" t="s">
        <v>555</v>
      </c>
      <c r="Q919" s="86">
        <v>725800</v>
      </c>
      <c r="R919" s="86">
        <v>16510000</v>
      </c>
      <c r="S919">
        <f t="shared" si="61"/>
        <v>16.510000000000002</v>
      </c>
      <c r="T919" s="86">
        <v>15539</v>
      </c>
      <c r="U919" t="s">
        <v>1626</v>
      </c>
      <c r="Z919" t="s">
        <v>8060</v>
      </c>
    </row>
    <row r="920" spans="1:27" ht="15" customHeight="1" x14ac:dyDescent="0.25">
      <c r="A920" t="s">
        <v>1615</v>
      </c>
      <c r="B920">
        <v>28022327</v>
      </c>
      <c r="C920" t="s">
        <v>540</v>
      </c>
      <c r="D920" t="s">
        <v>541</v>
      </c>
      <c r="E920" s="30" t="s">
        <v>1616</v>
      </c>
      <c r="F920" t="s">
        <v>549</v>
      </c>
      <c r="G920" t="s">
        <v>1295</v>
      </c>
      <c r="H920">
        <v>4364349</v>
      </c>
      <c r="I920" t="s">
        <v>6964</v>
      </c>
      <c r="J920" t="s">
        <v>6965</v>
      </c>
      <c r="K920" t="s">
        <v>549</v>
      </c>
      <c r="L920" t="s">
        <v>6964</v>
      </c>
      <c r="M920" t="s">
        <v>6966</v>
      </c>
      <c r="N920" t="s">
        <v>1630</v>
      </c>
      <c r="O920" s="87">
        <f t="shared" si="59"/>
        <v>362.9</v>
      </c>
      <c r="P920" t="s">
        <v>555</v>
      </c>
      <c r="Q920" s="86">
        <v>3629000</v>
      </c>
      <c r="R920" s="86">
        <v>82560000</v>
      </c>
      <c r="S920">
        <f t="shared" si="61"/>
        <v>82.56</v>
      </c>
      <c r="T920" s="86">
        <v>15538</v>
      </c>
      <c r="U920" t="s">
        <v>1485</v>
      </c>
      <c r="Z920" t="s">
        <v>8036</v>
      </c>
    </row>
    <row r="921" spans="1:27" ht="15" customHeight="1" x14ac:dyDescent="0.25">
      <c r="A921" t="s">
        <v>1615</v>
      </c>
      <c r="B921">
        <v>28022327</v>
      </c>
      <c r="C921" t="s">
        <v>540</v>
      </c>
      <c r="D921" t="s">
        <v>541</v>
      </c>
      <c r="E921" s="30" t="s">
        <v>1616</v>
      </c>
      <c r="F921" t="s">
        <v>549</v>
      </c>
      <c r="G921" t="s">
        <v>1295</v>
      </c>
      <c r="H921">
        <v>4364349</v>
      </c>
      <c r="I921" t="s">
        <v>6967</v>
      </c>
      <c r="J921" t="s">
        <v>6968</v>
      </c>
      <c r="K921" t="s">
        <v>549</v>
      </c>
      <c r="L921" t="s">
        <v>6967</v>
      </c>
      <c r="M921" t="s">
        <v>6969</v>
      </c>
      <c r="N921" t="s">
        <v>1643</v>
      </c>
      <c r="O921" s="87">
        <f t="shared" si="59"/>
        <v>22.58</v>
      </c>
      <c r="P921" t="s">
        <v>555</v>
      </c>
      <c r="Q921" s="86">
        <v>225800</v>
      </c>
      <c r="R921" s="86">
        <v>5140000</v>
      </c>
      <c r="S921">
        <f t="shared" si="61"/>
        <v>5.14</v>
      </c>
      <c r="T921" s="86">
        <v>12251</v>
      </c>
      <c r="U921" t="s">
        <v>1644</v>
      </c>
      <c r="Z921" t="s">
        <v>8056</v>
      </c>
    </row>
    <row r="922" spans="1:27" ht="15" customHeight="1" x14ac:dyDescent="0.25">
      <c r="A922" t="s">
        <v>1615</v>
      </c>
      <c r="B922">
        <v>28022327</v>
      </c>
      <c r="C922" t="s">
        <v>540</v>
      </c>
      <c r="D922" t="s">
        <v>541</v>
      </c>
      <c r="E922" s="30" t="s">
        <v>1616</v>
      </c>
      <c r="F922" t="s">
        <v>549</v>
      </c>
      <c r="G922" t="s">
        <v>1295</v>
      </c>
      <c r="H922">
        <v>4364349</v>
      </c>
      <c r="I922" t="s">
        <v>6970</v>
      </c>
      <c r="J922" t="s">
        <v>6971</v>
      </c>
      <c r="K922" t="s">
        <v>549</v>
      </c>
      <c r="L922" t="s">
        <v>6970</v>
      </c>
      <c r="M922" t="s">
        <v>6972</v>
      </c>
      <c r="N922" t="s">
        <v>1688</v>
      </c>
      <c r="O922" s="87">
        <f t="shared" si="59"/>
        <v>196.76</v>
      </c>
      <c r="P922" t="s">
        <v>555</v>
      </c>
      <c r="Q922" s="86">
        <v>1967600</v>
      </c>
      <c r="R922" s="86">
        <v>44760000</v>
      </c>
      <c r="S922">
        <f t="shared" si="61"/>
        <v>44.76</v>
      </c>
      <c r="T922" s="86">
        <v>16225</v>
      </c>
      <c r="U922" t="s">
        <v>1689</v>
      </c>
      <c r="Z922" t="s">
        <v>8021</v>
      </c>
    </row>
    <row r="923" spans="1:27" ht="15" customHeight="1" x14ac:dyDescent="0.25">
      <c r="A923" t="s">
        <v>1615</v>
      </c>
      <c r="B923">
        <v>28022327</v>
      </c>
      <c r="C923" t="s">
        <v>540</v>
      </c>
      <c r="D923" t="s">
        <v>541</v>
      </c>
      <c r="E923" s="30" t="s">
        <v>1616</v>
      </c>
      <c r="F923" t="s">
        <v>549</v>
      </c>
      <c r="G923" t="s">
        <v>1295</v>
      </c>
      <c r="H923">
        <v>4364349</v>
      </c>
      <c r="I923" t="s">
        <v>6973</v>
      </c>
      <c r="J923" t="s">
        <v>6974</v>
      </c>
      <c r="K923" t="s">
        <v>549</v>
      </c>
      <c r="L923" t="s">
        <v>6973</v>
      </c>
      <c r="M923" t="s">
        <v>6975</v>
      </c>
      <c r="N923" t="s">
        <v>2043</v>
      </c>
      <c r="O923" s="87">
        <f t="shared" si="59"/>
        <v>145.16</v>
      </c>
      <c r="P923" t="s">
        <v>555</v>
      </c>
      <c r="Q923" s="86">
        <v>1451600</v>
      </c>
      <c r="R923" s="86">
        <v>33020000</v>
      </c>
      <c r="S923">
        <f t="shared" si="61"/>
        <v>33.020000000000003</v>
      </c>
      <c r="T923" s="86">
        <v>13470</v>
      </c>
      <c r="U923" t="s">
        <v>2044</v>
      </c>
      <c r="Z923" t="s">
        <v>8559</v>
      </c>
    </row>
    <row r="924" spans="1:27" ht="15" customHeight="1" x14ac:dyDescent="0.25">
      <c r="A924" t="s">
        <v>1615</v>
      </c>
      <c r="B924">
        <v>28022327</v>
      </c>
      <c r="C924" t="s">
        <v>540</v>
      </c>
      <c r="D924" t="s">
        <v>541</v>
      </c>
      <c r="E924" s="30" t="s">
        <v>1616</v>
      </c>
      <c r="F924" t="s">
        <v>549</v>
      </c>
      <c r="G924" t="s">
        <v>1295</v>
      </c>
      <c r="H924">
        <v>4364349</v>
      </c>
      <c r="I924" t="s">
        <v>6976</v>
      </c>
      <c r="J924" t="s">
        <v>6977</v>
      </c>
      <c r="K924" t="s">
        <v>549</v>
      </c>
      <c r="L924" t="s">
        <v>6976</v>
      </c>
      <c r="M924" t="s">
        <v>6978</v>
      </c>
      <c r="N924" t="s">
        <v>1634</v>
      </c>
      <c r="O924" s="87">
        <f t="shared" si="59"/>
        <v>281.95999999999998</v>
      </c>
      <c r="P924" t="s">
        <v>555</v>
      </c>
      <c r="Q924" s="86">
        <v>2819600</v>
      </c>
      <c r="R924" s="86">
        <v>64140000</v>
      </c>
      <c r="S924">
        <f t="shared" si="61"/>
        <v>64.14</v>
      </c>
      <c r="T924" s="86">
        <v>10277</v>
      </c>
      <c r="U924" t="s">
        <v>1542</v>
      </c>
      <c r="Z924" t="s">
        <v>8038</v>
      </c>
    </row>
    <row r="925" spans="1:27" ht="15" customHeight="1" x14ac:dyDescent="0.25">
      <c r="A925" t="s">
        <v>1615</v>
      </c>
      <c r="B925">
        <v>28022327</v>
      </c>
      <c r="C925" t="s">
        <v>540</v>
      </c>
      <c r="D925" t="s">
        <v>541</v>
      </c>
      <c r="E925" s="30" t="s">
        <v>1616</v>
      </c>
      <c r="F925" t="s">
        <v>549</v>
      </c>
      <c r="G925" t="s">
        <v>1295</v>
      </c>
      <c r="H925">
        <v>4364349</v>
      </c>
      <c r="I925" t="s">
        <v>6979</v>
      </c>
      <c r="J925" t="s">
        <v>6980</v>
      </c>
      <c r="K925" t="s">
        <v>549</v>
      </c>
      <c r="L925" t="s">
        <v>6979</v>
      </c>
      <c r="M925" t="s">
        <v>6981</v>
      </c>
      <c r="N925" t="s">
        <v>1683</v>
      </c>
      <c r="O925" s="87">
        <f t="shared" si="59"/>
        <v>112.92</v>
      </c>
      <c r="P925" t="s">
        <v>555</v>
      </c>
      <c r="Q925" s="86">
        <v>1129200</v>
      </c>
      <c r="R925" s="86">
        <v>25690000</v>
      </c>
      <c r="S925">
        <f t="shared" si="61"/>
        <v>25.69</v>
      </c>
      <c r="T925" s="86">
        <v>16227</v>
      </c>
      <c r="U925" t="s">
        <v>1684</v>
      </c>
      <c r="Z925" t="s">
        <v>8066</v>
      </c>
    </row>
    <row r="926" spans="1:27" ht="15" customHeight="1" x14ac:dyDescent="0.25">
      <c r="A926" t="s">
        <v>1615</v>
      </c>
      <c r="B926">
        <v>28022327</v>
      </c>
      <c r="C926" t="s">
        <v>540</v>
      </c>
      <c r="D926" t="s">
        <v>541</v>
      </c>
      <c r="E926" s="30" t="s">
        <v>1616</v>
      </c>
      <c r="F926" t="s">
        <v>549</v>
      </c>
      <c r="G926" t="s">
        <v>1295</v>
      </c>
      <c r="H926">
        <v>4364349</v>
      </c>
      <c r="I926" t="s">
        <v>6982</v>
      </c>
      <c r="J926" t="s">
        <v>6983</v>
      </c>
      <c r="K926" t="s">
        <v>549</v>
      </c>
      <c r="L926" t="s">
        <v>6982</v>
      </c>
      <c r="M926" t="s">
        <v>6984</v>
      </c>
      <c r="N926" t="s">
        <v>1877</v>
      </c>
      <c r="O926" s="87">
        <f t="shared" si="59"/>
        <v>209.68</v>
      </c>
      <c r="P926" t="s">
        <v>555</v>
      </c>
      <c r="Q926" s="86">
        <v>2096800</v>
      </c>
      <c r="R926" s="86">
        <v>47700000</v>
      </c>
      <c r="S926">
        <f t="shared" si="61"/>
        <v>47.7</v>
      </c>
      <c r="T926" s="86">
        <v>13453</v>
      </c>
      <c r="U926" t="s">
        <v>1653</v>
      </c>
      <c r="Z926" t="s">
        <v>8033</v>
      </c>
    </row>
    <row r="927" spans="1:27" ht="15" customHeight="1" x14ac:dyDescent="0.25">
      <c r="A927" t="s">
        <v>1615</v>
      </c>
      <c r="B927">
        <v>28022327</v>
      </c>
      <c r="C927" t="s">
        <v>540</v>
      </c>
      <c r="D927" t="s">
        <v>541</v>
      </c>
      <c r="E927" s="30" t="s">
        <v>1616</v>
      </c>
      <c r="F927" t="s">
        <v>549</v>
      </c>
      <c r="G927" t="s">
        <v>1295</v>
      </c>
      <c r="H927">
        <v>4364349</v>
      </c>
      <c r="I927" t="s">
        <v>6985</v>
      </c>
      <c r="J927" t="s">
        <v>6986</v>
      </c>
      <c r="K927" t="s">
        <v>549</v>
      </c>
      <c r="L927" t="s">
        <v>6985</v>
      </c>
      <c r="M927" t="s">
        <v>6987</v>
      </c>
      <c r="N927" t="s">
        <v>1877</v>
      </c>
      <c r="O927" s="87">
        <f t="shared" si="59"/>
        <v>250</v>
      </c>
      <c r="P927" t="s">
        <v>555</v>
      </c>
      <c r="Q927" s="86">
        <v>2500000</v>
      </c>
      <c r="R927" s="86">
        <v>56870000</v>
      </c>
      <c r="S927">
        <f t="shared" si="61"/>
        <v>56.87</v>
      </c>
      <c r="T927" s="86">
        <v>13453</v>
      </c>
      <c r="U927" t="s">
        <v>1653</v>
      </c>
      <c r="Z927" t="s">
        <v>8033</v>
      </c>
    </row>
    <row r="928" spans="1:27" ht="15" customHeight="1" x14ac:dyDescent="0.25">
      <c r="A928" t="s">
        <v>1615</v>
      </c>
      <c r="B928">
        <v>28022327</v>
      </c>
      <c r="C928" t="s">
        <v>540</v>
      </c>
      <c r="D928" t="s">
        <v>541</v>
      </c>
      <c r="E928" s="30" t="s">
        <v>1616</v>
      </c>
      <c r="F928" t="s">
        <v>549</v>
      </c>
      <c r="G928" t="s">
        <v>1295</v>
      </c>
      <c r="H928">
        <v>4364349</v>
      </c>
      <c r="I928" t="s">
        <v>6988</v>
      </c>
      <c r="J928" t="s">
        <v>6989</v>
      </c>
      <c r="K928" t="s">
        <v>549</v>
      </c>
      <c r="L928" t="s">
        <v>6988</v>
      </c>
      <c r="M928" t="s">
        <v>6990</v>
      </c>
      <c r="N928" t="s">
        <v>6991</v>
      </c>
      <c r="O928" s="87">
        <f t="shared" si="59"/>
        <v>153.22</v>
      </c>
      <c r="P928" t="s">
        <v>555</v>
      </c>
      <c r="Q928" s="86">
        <v>1532200</v>
      </c>
      <c r="R928" s="86">
        <v>34860000</v>
      </c>
      <c r="S928">
        <f t="shared" si="61"/>
        <v>34.86</v>
      </c>
      <c r="T928" s="86">
        <v>12358</v>
      </c>
      <c r="U928" t="s">
        <v>6992</v>
      </c>
      <c r="Z928" t="s">
        <v>8560</v>
      </c>
    </row>
    <row r="929" spans="1:27" ht="15" customHeight="1" x14ac:dyDescent="0.25">
      <c r="A929" t="s">
        <v>1615</v>
      </c>
      <c r="B929">
        <v>28022327</v>
      </c>
      <c r="C929" t="s">
        <v>540</v>
      </c>
      <c r="D929" t="s">
        <v>541</v>
      </c>
      <c r="E929" s="30" t="s">
        <v>1616</v>
      </c>
      <c r="F929" t="s">
        <v>549</v>
      </c>
      <c r="G929" t="s">
        <v>1295</v>
      </c>
      <c r="H929">
        <v>4364349</v>
      </c>
      <c r="I929" t="s">
        <v>6993</v>
      </c>
      <c r="J929" t="s">
        <v>6994</v>
      </c>
      <c r="K929" t="s">
        <v>549</v>
      </c>
      <c r="L929" t="s">
        <v>6993</v>
      </c>
      <c r="M929" t="s">
        <v>6995</v>
      </c>
      <c r="N929" t="s">
        <v>1620</v>
      </c>
      <c r="O929" s="87">
        <f t="shared" si="59"/>
        <v>144.35</v>
      </c>
      <c r="P929" t="s">
        <v>555</v>
      </c>
      <c r="Q929" s="86">
        <v>1443500</v>
      </c>
      <c r="R929" s="86">
        <v>32830000</v>
      </c>
      <c r="S929">
        <f t="shared" si="61"/>
        <v>32.83</v>
      </c>
      <c r="T929" s="86">
        <v>15537</v>
      </c>
      <c r="U929" t="s">
        <v>1621</v>
      </c>
      <c r="Z929" t="s">
        <v>8037</v>
      </c>
    </row>
    <row r="930" spans="1:27" ht="15" customHeight="1" x14ac:dyDescent="0.25">
      <c r="A930" t="s">
        <v>1615</v>
      </c>
      <c r="B930">
        <v>28022327</v>
      </c>
      <c r="C930" t="s">
        <v>540</v>
      </c>
      <c r="D930" t="s">
        <v>541</v>
      </c>
      <c r="E930" s="30" t="s">
        <v>1616</v>
      </c>
      <c r="F930" t="s">
        <v>549</v>
      </c>
      <c r="G930" t="s">
        <v>1295</v>
      </c>
      <c r="H930">
        <v>4364349</v>
      </c>
      <c r="I930" t="s">
        <v>6996</v>
      </c>
      <c r="J930" t="s">
        <v>6997</v>
      </c>
      <c r="K930" t="s">
        <v>549</v>
      </c>
      <c r="L930" t="s">
        <v>6996</v>
      </c>
      <c r="M930" t="s">
        <v>6998</v>
      </c>
      <c r="N930" t="s">
        <v>6408</v>
      </c>
      <c r="O930" s="87">
        <f t="shared" si="59"/>
        <v>1314.52</v>
      </c>
      <c r="P930" t="s">
        <v>555</v>
      </c>
      <c r="Q930" s="86">
        <v>13145200</v>
      </c>
      <c r="R930" s="86">
        <v>298970000</v>
      </c>
      <c r="S930">
        <f t="shared" si="61"/>
        <v>298.97000000000003</v>
      </c>
      <c r="T930" s="86">
        <v>16148</v>
      </c>
      <c r="U930" t="s">
        <v>3627</v>
      </c>
      <c r="Z930" t="s">
        <v>8522</v>
      </c>
    </row>
    <row r="931" spans="1:27" ht="15" customHeight="1" x14ac:dyDescent="0.25">
      <c r="A931" t="s">
        <v>1615</v>
      </c>
      <c r="B931">
        <v>28022327</v>
      </c>
      <c r="C931" t="s">
        <v>540</v>
      </c>
      <c r="D931" t="s">
        <v>541</v>
      </c>
      <c r="E931" s="30" t="s">
        <v>1616</v>
      </c>
      <c r="F931" t="s">
        <v>549</v>
      </c>
      <c r="G931" t="s">
        <v>1295</v>
      </c>
      <c r="H931">
        <v>4364349</v>
      </c>
      <c r="I931" t="s">
        <v>6999</v>
      </c>
      <c r="J931" t="s">
        <v>7000</v>
      </c>
      <c r="K931" t="s">
        <v>549</v>
      </c>
      <c r="L931" t="s">
        <v>6999</v>
      </c>
      <c r="M931" t="s">
        <v>7001</v>
      </c>
      <c r="N931" t="s">
        <v>7002</v>
      </c>
      <c r="O931" s="87">
        <f t="shared" si="59"/>
        <v>206.46</v>
      </c>
      <c r="P931" t="s">
        <v>555</v>
      </c>
      <c r="Q931" s="86">
        <v>2064600</v>
      </c>
      <c r="R931" s="86">
        <v>46960000</v>
      </c>
      <c r="S931">
        <f t="shared" si="61"/>
        <v>46.96</v>
      </c>
      <c r="T931" s="86">
        <v>17384</v>
      </c>
      <c r="U931" t="s">
        <v>1713</v>
      </c>
      <c r="AA931" t="s">
        <v>8055</v>
      </c>
    </row>
    <row r="932" spans="1:27" ht="15" customHeight="1" x14ac:dyDescent="0.25">
      <c r="A932" t="s">
        <v>1615</v>
      </c>
      <c r="B932">
        <v>28022327</v>
      </c>
      <c r="C932" t="s">
        <v>540</v>
      </c>
      <c r="D932" t="s">
        <v>541</v>
      </c>
      <c r="E932" s="30" t="s">
        <v>1616</v>
      </c>
      <c r="F932" t="s">
        <v>549</v>
      </c>
      <c r="G932" t="s">
        <v>1295</v>
      </c>
      <c r="H932">
        <v>4364349</v>
      </c>
      <c r="I932" t="s">
        <v>7003</v>
      </c>
      <c r="J932" t="s">
        <v>7004</v>
      </c>
      <c r="K932" t="s">
        <v>549</v>
      </c>
      <c r="L932" t="s">
        <v>7003</v>
      </c>
      <c r="M932" t="s">
        <v>7005</v>
      </c>
      <c r="N932" t="s">
        <v>1707</v>
      </c>
      <c r="O932" s="87">
        <f t="shared" si="59"/>
        <v>40.32</v>
      </c>
      <c r="P932" t="s">
        <v>555</v>
      </c>
      <c r="Q932" s="86">
        <v>403200</v>
      </c>
      <c r="R932" s="86">
        <v>9170000</v>
      </c>
      <c r="S932">
        <f t="shared" si="61"/>
        <v>9.17</v>
      </c>
      <c r="T932" s="86">
        <v>15111</v>
      </c>
      <c r="U932" t="s">
        <v>1708</v>
      </c>
      <c r="Y932" t="s">
        <v>8030</v>
      </c>
    </row>
    <row r="933" spans="1:27" ht="15" customHeight="1" x14ac:dyDescent="0.25">
      <c r="A933" t="s">
        <v>1615</v>
      </c>
      <c r="B933">
        <v>28022327</v>
      </c>
      <c r="C933" t="s">
        <v>540</v>
      </c>
      <c r="D933" t="s">
        <v>541</v>
      </c>
      <c r="E933" s="30" t="s">
        <v>1616</v>
      </c>
      <c r="F933" t="s">
        <v>549</v>
      </c>
      <c r="G933" t="s">
        <v>1295</v>
      </c>
      <c r="H933">
        <v>4364349</v>
      </c>
      <c r="I933" t="s">
        <v>7006</v>
      </c>
      <c r="J933" t="s">
        <v>7007</v>
      </c>
      <c r="K933" t="s">
        <v>549</v>
      </c>
      <c r="L933" t="s">
        <v>7006</v>
      </c>
      <c r="M933" t="s">
        <v>7008</v>
      </c>
      <c r="N933" t="s">
        <v>7009</v>
      </c>
      <c r="O933" s="87">
        <f t="shared" si="59"/>
        <v>387.12</v>
      </c>
      <c r="P933" t="s">
        <v>555</v>
      </c>
      <c r="Q933" s="86">
        <v>3871200</v>
      </c>
      <c r="R933" s="86">
        <v>88050000</v>
      </c>
      <c r="S933">
        <f t="shared" si="61"/>
        <v>88.05</v>
      </c>
      <c r="T933" s="86">
        <v>17383</v>
      </c>
      <c r="U933" t="s">
        <v>1755</v>
      </c>
      <c r="AA933" t="s">
        <v>8048</v>
      </c>
    </row>
    <row r="934" spans="1:27" ht="15" customHeight="1" x14ac:dyDescent="0.25">
      <c r="A934" t="s">
        <v>1615</v>
      </c>
      <c r="B934">
        <v>28022327</v>
      </c>
      <c r="C934" t="s">
        <v>540</v>
      </c>
      <c r="D934" t="s">
        <v>541</v>
      </c>
      <c r="E934" s="30" t="s">
        <v>1616</v>
      </c>
      <c r="F934" t="s">
        <v>549</v>
      </c>
      <c r="G934" t="s">
        <v>1295</v>
      </c>
      <c r="H934">
        <v>4364349</v>
      </c>
      <c r="I934" t="s">
        <v>7010</v>
      </c>
      <c r="J934" t="s">
        <v>7011</v>
      </c>
      <c r="K934" t="s">
        <v>549</v>
      </c>
      <c r="L934" t="s">
        <v>7010</v>
      </c>
      <c r="M934" t="s">
        <v>7012</v>
      </c>
      <c r="N934" t="s">
        <v>1634</v>
      </c>
      <c r="O934" s="87">
        <f t="shared" si="59"/>
        <v>1244.3800000000001</v>
      </c>
      <c r="P934" t="s">
        <v>555</v>
      </c>
      <c r="Q934" s="86">
        <v>12443800</v>
      </c>
      <c r="R934" s="86">
        <v>283020000</v>
      </c>
      <c r="S934">
        <f t="shared" si="61"/>
        <v>283.02</v>
      </c>
      <c r="T934" s="86">
        <v>10277</v>
      </c>
      <c r="U934" t="s">
        <v>1542</v>
      </c>
      <c r="Z934" t="s">
        <v>8038</v>
      </c>
    </row>
    <row r="935" spans="1:27" ht="15" customHeight="1" x14ac:dyDescent="0.25">
      <c r="A935" t="s">
        <v>1615</v>
      </c>
      <c r="B935">
        <v>28022327</v>
      </c>
      <c r="C935" t="s">
        <v>540</v>
      </c>
      <c r="D935" t="s">
        <v>541</v>
      </c>
      <c r="E935" s="30" t="s">
        <v>1616</v>
      </c>
      <c r="F935" t="s">
        <v>549</v>
      </c>
      <c r="G935" t="s">
        <v>1295</v>
      </c>
      <c r="H935">
        <v>4364349</v>
      </c>
      <c r="I935" t="s">
        <v>7013</v>
      </c>
      <c r="J935" t="s">
        <v>7014</v>
      </c>
      <c r="K935" t="s">
        <v>549</v>
      </c>
      <c r="L935" t="s">
        <v>7013</v>
      </c>
      <c r="M935" t="s">
        <v>7015</v>
      </c>
      <c r="N935" t="s">
        <v>1727</v>
      </c>
      <c r="O935" s="87">
        <f t="shared" si="59"/>
        <v>338.71</v>
      </c>
      <c r="P935" t="s">
        <v>555</v>
      </c>
      <c r="Q935" s="86">
        <v>3387100</v>
      </c>
      <c r="R935" s="86">
        <v>77040000</v>
      </c>
      <c r="S935">
        <f t="shared" si="61"/>
        <v>77.040000000000006</v>
      </c>
      <c r="T935" s="86">
        <v>15430</v>
      </c>
      <c r="U935" t="s">
        <v>1728</v>
      </c>
      <c r="Z935" t="s">
        <v>8035</v>
      </c>
    </row>
    <row r="936" spans="1:27" ht="15" customHeight="1" x14ac:dyDescent="0.25">
      <c r="A936" t="s">
        <v>1615</v>
      </c>
      <c r="B936">
        <v>28022327</v>
      </c>
      <c r="C936" t="s">
        <v>540</v>
      </c>
      <c r="D936" t="s">
        <v>541</v>
      </c>
      <c r="E936" s="30" t="s">
        <v>1616</v>
      </c>
      <c r="F936" t="s">
        <v>549</v>
      </c>
      <c r="G936" t="s">
        <v>1295</v>
      </c>
      <c r="H936">
        <v>4364349</v>
      </c>
      <c r="I936" t="s">
        <v>7016</v>
      </c>
      <c r="J936" t="s">
        <v>7017</v>
      </c>
      <c r="K936" t="s">
        <v>549</v>
      </c>
      <c r="L936" t="s">
        <v>7016</v>
      </c>
      <c r="M936" t="s">
        <v>7018</v>
      </c>
      <c r="N936" t="s">
        <v>7019</v>
      </c>
      <c r="O936" s="87">
        <f t="shared" si="59"/>
        <v>387.1</v>
      </c>
      <c r="P936" t="s">
        <v>555</v>
      </c>
      <c r="Q936" s="86">
        <v>3871000</v>
      </c>
      <c r="R936" s="86">
        <v>87850000</v>
      </c>
      <c r="S936">
        <f t="shared" si="61"/>
        <v>87.85</v>
      </c>
      <c r="T936" s="86">
        <v>15430</v>
      </c>
      <c r="U936" t="s">
        <v>1728</v>
      </c>
      <c r="Z936" t="s">
        <v>8035</v>
      </c>
    </row>
    <row r="937" spans="1:27" ht="15" customHeight="1" x14ac:dyDescent="0.25">
      <c r="A937" t="s">
        <v>1615</v>
      </c>
      <c r="B937">
        <v>28022327</v>
      </c>
      <c r="C937" t="s">
        <v>540</v>
      </c>
      <c r="D937" t="s">
        <v>541</v>
      </c>
      <c r="E937" s="30" t="s">
        <v>1616</v>
      </c>
      <c r="F937" t="s">
        <v>549</v>
      </c>
      <c r="G937" t="s">
        <v>1295</v>
      </c>
      <c r="H937">
        <v>4364349</v>
      </c>
      <c r="I937" t="s">
        <v>7020</v>
      </c>
      <c r="J937" t="s">
        <v>7021</v>
      </c>
      <c r="K937" t="s">
        <v>549</v>
      </c>
      <c r="L937" t="s">
        <v>7020</v>
      </c>
      <c r="M937" t="s">
        <v>7022</v>
      </c>
      <c r="N937" t="s">
        <v>1630</v>
      </c>
      <c r="O937" s="87">
        <f t="shared" si="59"/>
        <v>290.32</v>
      </c>
      <c r="P937" t="s">
        <v>555</v>
      </c>
      <c r="Q937" s="86">
        <v>2903200</v>
      </c>
      <c r="R937" s="86">
        <v>66030000</v>
      </c>
      <c r="S937">
        <f t="shared" si="61"/>
        <v>66.03</v>
      </c>
      <c r="T937" s="86">
        <v>15538</v>
      </c>
      <c r="U937" t="s">
        <v>1485</v>
      </c>
      <c r="Z937" t="s">
        <v>8036</v>
      </c>
    </row>
    <row r="938" spans="1:27" ht="15" customHeight="1" x14ac:dyDescent="0.25">
      <c r="A938" t="s">
        <v>1615</v>
      </c>
      <c r="B938">
        <v>28022327</v>
      </c>
      <c r="C938" t="s">
        <v>540</v>
      </c>
      <c r="D938" t="s">
        <v>541</v>
      </c>
      <c r="E938" s="30" t="s">
        <v>1616</v>
      </c>
      <c r="F938" t="s">
        <v>549</v>
      </c>
      <c r="G938" t="s">
        <v>1295</v>
      </c>
      <c r="H938">
        <v>4364349</v>
      </c>
      <c r="I938" t="s">
        <v>7023</v>
      </c>
      <c r="J938" t="s">
        <v>7024</v>
      </c>
      <c r="K938" t="s">
        <v>549</v>
      </c>
      <c r="L938" t="s">
        <v>7023</v>
      </c>
      <c r="M938" t="s">
        <v>7025</v>
      </c>
      <c r="N938" t="s">
        <v>1620</v>
      </c>
      <c r="O938" s="87">
        <f t="shared" si="59"/>
        <v>104.84</v>
      </c>
      <c r="P938" t="s">
        <v>555</v>
      </c>
      <c r="Q938" s="86">
        <v>1048400</v>
      </c>
      <c r="R938" s="86">
        <v>23850000</v>
      </c>
      <c r="S938">
        <f t="shared" si="61"/>
        <v>23.85</v>
      </c>
      <c r="T938" s="86">
        <v>15537</v>
      </c>
      <c r="U938" t="s">
        <v>1621</v>
      </c>
      <c r="Z938" t="s">
        <v>8037</v>
      </c>
    </row>
    <row r="939" spans="1:27" ht="15" customHeight="1" x14ac:dyDescent="0.25">
      <c r="A939" t="s">
        <v>1615</v>
      </c>
      <c r="B939">
        <v>28022327</v>
      </c>
      <c r="C939" t="s">
        <v>540</v>
      </c>
      <c r="D939" t="s">
        <v>541</v>
      </c>
      <c r="E939" s="30" t="s">
        <v>1616</v>
      </c>
      <c r="F939" t="s">
        <v>549</v>
      </c>
      <c r="G939" t="s">
        <v>1295</v>
      </c>
      <c r="H939">
        <v>4364349</v>
      </c>
      <c r="I939" t="s">
        <v>7026</v>
      </c>
      <c r="J939" t="s">
        <v>7027</v>
      </c>
      <c r="K939" t="s">
        <v>549</v>
      </c>
      <c r="L939" t="s">
        <v>7026</v>
      </c>
      <c r="M939" t="s">
        <v>7028</v>
      </c>
      <c r="N939" t="s">
        <v>7029</v>
      </c>
      <c r="O939" s="87">
        <f t="shared" si="59"/>
        <v>741.94</v>
      </c>
      <c r="P939" t="s">
        <v>555</v>
      </c>
      <c r="Q939" s="86">
        <v>7419400</v>
      </c>
      <c r="R939" s="86">
        <v>168780000</v>
      </c>
      <c r="S939">
        <f t="shared" si="61"/>
        <v>168.78</v>
      </c>
      <c r="T939" s="86">
        <v>13440</v>
      </c>
      <c r="U939" t="s">
        <v>3246</v>
      </c>
      <c r="Z939" t="s">
        <v>8561</v>
      </c>
    </row>
    <row r="940" spans="1:27" ht="15" customHeight="1" x14ac:dyDescent="0.25">
      <c r="A940" t="s">
        <v>1615</v>
      </c>
      <c r="B940">
        <v>28022327</v>
      </c>
      <c r="C940" t="s">
        <v>540</v>
      </c>
      <c r="D940" t="s">
        <v>541</v>
      </c>
      <c r="E940" s="30" t="s">
        <v>1616</v>
      </c>
      <c r="F940" t="s">
        <v>549</v>
      </c>
      <c r="G940" t="s">
        <v>1295</v>
      </c>
      <c r="H940">
        <v>4364349</v>
      </c>
      <c r="I940" t="s">
        <v>7030</v>
      </c>
      <c r="J940" t="s">
        <v>7031</v>
      </c>
      <c r="K940" t="s">
        <v>549</v>
      </c>
      <c r="L940" t="s">
        <v>7030</v>
      </c>
      <c r="M940" t="s">
        <v>7032</v>
      </c>
      <c r="N940" t="s">
        <v>1931</v>
      </c>
      <c r="O940" s="87">
        <f t="shared" si="59"/>
        <v>776.61</v>
      </c>
      <c r="P940" t="s">
        <v>555</v>
      </c>
      <c r="Q940" s="86">
        <v>7766100</v>
      </c>
      <c r="R940" s="86">
        <v>176670000</v>
      </c>
      <c r="S940">
        <f t="shared" si="61"/>
        <v>176.67</v>
      </c>
      <c r="T940" s="86">
        <v>12168</v>
      </c>
      <c r="U940" t="s">
        <v>1932</v>
      </c>
      <c r="Z940" t="s">
        <v>8057</v>
      </c>
    </row>
    <row r="941" spans="1:27" ht="15" customHeight="1" x14ac:dyDescent="0.25">
      <c r="A941" t="s">
        <v>1615</v>
      </c>
      <c r="B941">
        <v>28022327</v>
      </c>
      <c r="C941" t="s">
        <v>540</v>
      </c>
      <c r="D941" t="s">
        <v>541</v>
      </c>
      <c r="E941" s="30" t="s">
        <v>1616</v>
      </c>
      <c r="F941" t="s">
        <v>549</v>
      </c>
      <c r="G941" t="s">
        <v>1295</v>
      </c>
      <c r="H941">
        <v>4364349</v>
      </c>
      <c r="I941" t="s">
        <v>7033</v>
      </c>
      <c r="J941" t="s">
        <v>7034</v>
      </c>
      <c r="K941" t="s">
        <v>549</v>
      </c>
      <c r="L941" t="s">
        <v>7033</v>
      </c>
      <c r="M941" t="s">
        <v>7035</v>
      </c>
      <c r="N941" t="s">
        <v>1727</v>
      </c>
      <c r="O941" s="87">
        <f t="shared" si="59"/>
        <v>105</v>
      </c>
      <c r="P941" t="s">
        <v>555</v>
      </c>
      <c r="Q941" s="86">
        <v>1050000</v>
      </c>
      <c r="R941" s="86">
        <v>23890000</v>
      </c>
      <c r="S941">
        <f t="shared" si="61"/>
        <v>23.89</v>
      </c>
      <c r="T941" s="86">
        <v>15430</v>
      </c>
      <c r="U941" t="s">
        <v>1728</v>
      </c>
      <c r="Z941" t="s">
        <v>8035</v>
      </c>
    </row>
    <row r="942" spans="1:27" ht="15" customHeight="1" x14ac:dyDescent="0.25">
      <c r="A942" t="s">
        <v>1615</v>
      </c>
      <c r="B942">
        <v>28022327</v>
      </c>
      <c r="C942" t="s">
        <v>540</v>
      </c>
      <c r="D942" t="s">
        <v>541</v>
      </c>
      <c r="E942" s="30" t="s">
        <v>1616</v>
      </c>
      <c r="F942" t="s">
        <v>549</v>
      </c>
      <c r="G942" t="s">
        <v>1295</v>
      </c>
      <c r="H942">
        <v>4364349</v>
      </c>
      <c r="I942" t="s">
        <v>7036</v>
      </c>
      <c r="J942" t="s">
        <v>7037</v>
      </c>
      <c r="K942" t="s">
        <v>549</v>
      </c>
      <c r="L942" t="s">
        <v>7036</v>
      </c>
      <c r="M942" t="s">
        <v>7038</v>
      </c>
      <c r="N942" t="s">
        <v>1797</v>
      </c>
      <c r="O942" s="87">
        <f t="shared" si="59"/>
        <v>858.06</v>
      </c>
      <c r="P942" t="s">
        <v>555</v>
      </c>
      <c r="Q942" s="86">
        <v>8580600</v>
      </c>
      <c r="R942" s="86">
        <v>195200000</v>
      </c>
      <c r="S942">
        <f t="shared" si="61"/>
        <v>195.2</v>
      </c>
      <c r="T942" s="86">
        <v>13458</v>
      </c>
      <c r="U942" t="s">
        <v>1798</v>
      </c>
      <c r="Z942" t="s">
        <v>8526</v>
      </c>
    </row>
    <row r="943" spans="1:27" ht="15" customHeight="1" x14ac:dyDescent="0.25">
      <c r="A943" t="s">
        <v>1615</v>
      </c>
      <c r="B943">
        <v>28022327</v>
      </c>
      <c r="C943" t="s">
        <v>540</v>
      </c>
      <c r="D943" t="s">
        <v>541</v>
      </c>
      <c r="E943" s="30" t="s">
        <v>1616</v>
      </c>
      <c r="F943" t="s">
        <v>549</v>
      </c>
      <c r="G943" t="s">
        <v>1295</v>
      </c>
      <c r="H943">
        <v>4364349</v>
      </c>
      <c r="I943" t="s">
        <v>7039</v>
      </c>
      <c r="J943" t="s">
        <v>7040</v>
      </c>
      <c r="K943" t="s">
        <v>549</v>
      </c>
      <c r="L943" t="s">
        <v>7039</v>
      </c>
      <c r="M943" t="s">
        <v>7041</v>
      </c>
      <c r="N943" t="s">
        <v>7042</v>
      </c>
      <c r="O943" s="87">
        <f t="shared" si="59"/>
        <v>254.03</v>
      </c>
      <c r="P943" t="s">
        <v>555</v>
      </c>
      <c r="Q943" s="86">
        <v>2540300</v>
      </c>
      <c r="R943" s="86">
        <v>57790000</v>
      </c>
      <c r="S943">
        <f t="shared" si="61"/>
        <v>57.79</v>
      </c>
      <c r="T943" s="86">
        <v>12358</v>
      </c>
      <c r="U943" t="s">
        <v>6992</v>
      </c>
      <c r="Z943" t="s">
        <v>8560</v>
      </c>
    </row>
    <row r="944" spans="1:27" x14ac:dyDescent="0.25">
      <c r="A944" s="91" t="s">
        <v>2366</v>
      </c>
      <c r="O944" s="87"/>
      <c r="T944" s="86"/>
    </row>
    <row r="945" spans="1:31" ht="15" customHeight="1" x14ac:dyDescent="0.25">
      <c r="A945" t="s">
        <v>1293</v>
      </c>
      <c r="B945">
        <v>15071050</v>
      </c>
      <c r="C945" t="s">
        <v>540</v>
      </c>
      <c r="D945" t="s">
        <v>541</v>
      </c>
      <c r="E945" s="30" t="s">
        <v>1294</v>
      </c>
      <c r="F945" t="s">
        <v>549</v>
      </c>
      <c r="G945" t="s">
        <v>1295</v>
      </c>
      <c r="H945">
        <v>4364349</v>
      </c>
      <c r="I945" t="s">
        <v>1296</v>
      </c>
      <c r="J945" t="s">
        <v>1297</v>
      </c>
      <c r="K945" t="s">
        <v>549</v>
      </c>
      <c r="L945" t="s">
        <v>1296</v>
      </c>
      <c r="M945" t="s">
        <v>1298</v>
      </c>
      <c r="N945" t="s">
        <v>1299</v>
      </c>
      <c r="O945" s="87">
        <f t="shared" ref="O945:O1008" si="62">Q945/10000</f>
        <v>42500</v>
      </c>
      <c r="P945" t="s">
        <v>555</v>
      </c>
      <c r="Q945" s="86">
        <v>425000000</v>
      </c>
      <c r="R945" s="86">
        <v>9604500000</v>
      </c>
      <c r="S945" s="181">
        <f t="shared" ref="S945:S976" si="63">R945/1000000</f>
        <v>9604.5</v>
      </c>
      <c r="T945" s="86">
        <f t="shared" ref="T945:T1008" si="64">R945/1000000</f>
        <v>9604.5</v>
      </c>
      <c r="U945" t="s">
        <v>1300</v>
      </c>
      <c r="Z945" t="s">
        <v>8562</v>
      </c>
    </row>
    <row r="946" spans="1:31" ht="15" customHeight="1" x14ac:dyDescent="0.25">
      <c r="A946" t="s">
        <v>1301</v>
      </c>
      <c r="B946">
        <v>13587714</v>
      </c>
      <c r="C946" t="s">
        <v>540</v>
      </c>
      <c r="D946" t="s">
        <v>541</v>
      </c>
      <c r="E946" s="30" t="s">
        <v>1302</v>
      </c>
      <c r="F946" t="s">
        <v>549</v>
      </c>
      <c r="G946" t="s">
        <v>1295</v>
      </c>
      <c r="H946">
        <v>4364349</v>
      </c>
      <c r="I946" t="s">
        <v>1303</v>
      </c>
      <c r="J946" t="s">
        <v>1304</v>
      </c>
      <c r="K946" t="s">
        <v>549</v>
      </c>
      <c r="L946" t="s">
        <v>1303</v>
      </c>
      <c r="M946" t="s">
        <v>1305</v>
      </c>
      <c r="N946" t="s">
        <v>1306</v>
      </c>
      <c r="O946" s="87">
        <f t="shared" si="62"/>
        <v>1230</v>
      </c>
      <c r="P946" t="s">
        <v>555</v>
      </c>
      <c r="Q946" s="86">
        <v>12300000</v>
      </c>
      <c r="R946" s="86">
        <v>279390000</v>
      </c>
      <c r="S946">
        <f t="shared" si="63"/>
        <v>279.39</v>
      </c>
      <c r="T946" s="86">
        <f t="shared" si="64"/>
        <v>279.39</v>
      </c>
      <c r="U946" t="s">
        <v>1307</v>
      </c>
      <c r="AA946" t="s">
        <v>8563</v>
      </c>
    </row>
    <row r="947" spans="1:31" ht="15" customHeight="1" x14ac:dyDescent="0.25">
      <c r="A947" t="s">
        <v>1301</v>
      </c>
      <c r="B947">
        <v>13587714</v>
      </c>
      <c r="C947" t="s">
        <v>540</v>
      </c>
      <c r="D947" t="s">
        <v>541</v>
      </c>
      <c r="E947" s="30" t="s">
        <v>1302</v>
      </c>
      <c r="F947" t="s">
        <v>549</v>
      </c>
      <c r="G947" t="s">
        <v>1295</v>
      </c>
      <c r="H947">
        <v>4364349</v>
      </c>
      <c r="I947" t="s">
        <v>1308</v>
      </c>
      <c r="J947" t="s">
        <v>1309</v>
      </c>
      <c r="K947" t="s">
        <v>549</v>
      </c>
      <c r="L947" t="s">
        <v>1308</v>
      </c>
      <c r="M947" t="s">
        <v>1310</v>
      </c>
      <c r="N947" t="s">
        <v>1306</v>
      </c>
      <c r="O947" s="87">
        <f t="shared" si="62"/>
        <v>258</v>
      </c>
      <c r="P947" t="s">
        <v>555</v>
      </c>
      <c r="Q947" s="86">
        <v>2580000</v>
      </c>
      <c r="R947" s="86">
        <v>58600000</v>
      </c>
      <c r="S947">
        <f t="shared" si="63"/>
        <v>58.6</v>
      </c>
      <c r="T947" s="86">
        <f t="shared" si="64"/>
        <v>58.6</v>
      </c>
      <c r="U947" t="s">
        <v>1307</v>
      </c>
      <c r="AA947" t="s">
        <v>8563</v>
      </c>
    </row>
    <row r="948" spans="1:31" ht="15" customHeight="1" x14ac:dyDescent="0.25">
      <c r="A948" t="s">
        <v>1301</v>
      </c>
      <c r="B948">
        <v>13587714</v>
      </c>
      <c r="C948" t="s">
        <v>540</v>
      </c>
      <c r="D948" t="s">
        <v>541</v>
      </c>
      <c r="E948" s="30" t="s">
        <v>1302</v>
      </c>
      <c r="F948" t="s">
        <v>549</v>
      </c>
      <c r="G948" t="s">
        <v>1295</v>
      </c>
      <c r="H948">
        <v>4364349</v>
      </c>
      <c r="I948" t="s">
        <v>1311</v>
      </c>
      <c r="J948" t="s">
        <v>1312</v>
      </c>
      <c r="K948" t="s">
        <v>549</v>
      </c>
      <c r="L948" t="s">
        <v>1311</v>
      </c>
      <c r="M948" t="s">
        <v>1313</v>
      </c>
      <c r="N948" t="s">
        <v>1306</v>
      </c>
      <c r="O948" s="87">
        <f t="shared" si="62"/>
        <v>195</v>
      </c>
      <c r="P948" t="s">
        <v>555</v>
      </c>
      <c r="Q948" s="86">
        <v>1950000</v>
      </c>
      <c r="R948" s="86">
        <v>44290000</v>
      </c>
      <c r="S948">
        <f t="shared" si="63"/>
        <v>44.29</v>
      </c>
      <c r="T948" s="86">
        <f t="shared" si="64"/>
        <v>44.29</v>
      </c>
      <c r="U948" t="s">
        <v>1307</v>
      </c>
      <c r="AA948" t="s">
        <v>8563</v>
      </c>
    </row>
    <row r="949" spans="1:31" ht="15" customHeight="1" x14ac:dyDescent="0.25">
      <c r="A949" t="s">
        <v>1301</v>
      </c>
      <c r="B949">
        <v>13587714</v>
      </c>
      <c r="C949" t="s">
        <v>540</v>
      </c>
      <c r="D949" t="s">
        <v>541</v>
      </c>
      <c r="E949" s="30" t="s">
        <v>1302</v>
      </c>
      <c r="F949" t="s">
        <v>549</v>
      </c>
      <c r="G949" t="s">
        <v>1295</v>
      </c>
      <c r="H949">
        <v>4364349</v>
      </c>
      <c r="I949" t="s">
        <v>1314</v>
      </c>
      <c r="J949" t="s">
        <v>1315</v>
      </c>
      <c r="K949" t="s">
        <v>549</v>
      </c>
      <c r="L949" t="s">
        <v>1314</v>
      </c>
      <c r="M949" t="s">
        <v>1316</v>
      </c>
      <c r="N949" t="s">
        <v>1306</v>
      </c>
      <c r="O949" s="87">
        <f t="shared" si="62"/>
        <v>277</v>
      </c>
      <c r="P949" t="s">
        <v>555</v>
      </c>
      <c r="Q949" s="86">
        <v>2770000</v>
      </c>
      <c r="R949" s="86">
        <v>62920000</v>
      </c>
      <c r="S949">
        <f t="shared" si="63"/>
        <v>62.92</v>
      </c>
      <c r="T949" s="86">
        <f t="shared" si="64"/>
        <v>62.92</v>
      </c>
      <c r="U949" t="s">
        <v>1307</v>
      </c>
      <c r="AA949" t="s">
        <v>8563</v>
      </c>
    </row>
    <row r="950" spans="1:31" ht="15" customHeight="1" x14ac:dyDescent="0.25">
      <c r="A950" t="s">
        <v>1301</v>
      </c>
      <c r="B950">
        <v>13587714</v>
      </c>
      <c r="C950" t="s">
        <v>540</v>
      </c>
      <c r="D950" t="s">
        <v>541</v>
      </c>
      <c r="E950" s="30" t="s">
        <v>1302</v>
      </c>
      <c r="F950" t="s">
        <v>549</v>
      </c>
      <c r="G950" t="s">
        <v>1295</v>
      </c>
      <c r="H950">
        <v>4364349</v>
      </c>
      <c r="I950" t="s">
        <v>1317</v>
      </c>
      <c r="J950" t="s">
        <v>1318</v>
      </c>
      <c r="K950" t="s">
        <v>549</v>
      </c>
      <c r="L950" t="s">
        <v>1317</v>
      </c>
      <c r="M950" t="s">
        <v>1319</v>
      </c>
      <c r="N950" t="s">
        <v>1306</v>
      </c>
      <c r="O950" s="87">
        <f t="shared" si="62"/>
        <v>410</v>
      </c>
      <c r="P950" t="s">
        <v>555</v>
      </c>
      <c r="Q950" s="86">
        <v>4100000</v>
      </c>
      <c r="R950" s="86">
        <v>93130000</v>
      </c>
      <c r="S950">
        <f t="shared" si="63"/>
        <v>93.13</v>
      </c>
      <c r="T950" s="86">
        <f t="shared" si="64"/>
        <v>93.13</v>
      </c>
      <c r="U950" t="s">
        <v>1307</v>
      </c>
      <c r="AA950" t="s">
        <v>8563</v>
      </c>
    </row>
    <row r="951" spans="1:31" ht="15" customHeight="1" x14ac:dyDescent="0.25">
      <c r="A951" t="s">
        <v>1301</v>
      </c>
      <c r="B951">
        <v>13587714</v>
      </c>
      <c r="C951" t="s">
        <v>540</v>
      </c>
      <c r="D951" t="s">
        <v>541</v>
      </c>
      <c r="E951" s="30" t="s">
        <v>1302</v>
      </c>
      <c r="F951" t="s">
        <v>549</v>
      </c>
      <c r="G951" t="s">
        <v>1295</v>
      </c>
      <c r="H951">
        <v>4364349</v>
      </c>
      <c r="I951" t="s">
        <v>1320</v>
      </c>
      <c r="J951" t="s">
        <v>1321</v>
      </c>
      <c r="K951" t="s">
        <v>549</v>
      </c>
      <c r="L951" t="s">
        <v>1320</v>
      </c>
      <c r="M951" t="s">
        <v>1322</v>
      </c>
      <c r="N951" t="s">
        <v>1306</v>
      </c>
      <c r="O951" s="87">
        <f t="shared" si="62"/>
        <v>1120</v>
      </c>
      <c r="P951" t="s">
        <v>555</v>
      </c>
      <c r="Q951" s="86">
        <v>11200000</v>
      </c>
      <c r="R951" s="86">
        <v>254400000</v>
      </c>
      <c r="S951">
        <f t="shared" si="63"/>
        <v>254.4</v>
      </c>
      <c r="T951" s="86">
        <f t="shared" si="64"/>
        <v>254.4</v>
      </c>
      <c r="U951" t="s">
        <v>1307</v>
      </c>
      <c r="AA951" t="s">
        <v>8563</v>
      </c>
    </row>
    <row r="952" spans="1:31" ht="15" customHeight="1" x14ac:dyDescent="0.25">
      <c r="A952" t="s">
        <v>1301</v>
      </c>
      <c r="B952">
        <v>13587714</v>
      </c>
      <c r="C952" t="s">
        <v>540</v>
      </c>
      <c r="D952" t="s">
        <v>541</v>
      </c>
      <c r="E952" s="30" t="s">
        <v>1302</v>
      </c>
      <c r="F952" t="s">
        <v>549</v>
      </c>
      <c r="G952" t="s">
        <v>1295</v>
      </c>
      <c r="H952">
        <v>4364349</v>
      </c>
      <c r="I952" t="s">
        <v>1323</v>
      </c>
      <c r="J952" t="s">
        <v>1324</v>
      </c>
      <c r="K952" t="s">
        <v>549</v>
      </c>
      <c r="L952" t="s">
        <v>1323</v>
      </c>
      <c r="M952" t="s">
        <v>1325</v>
      </c>
      <c r="N952" t="s">
        <v>1306</v>
      </c>
      <c r="O952" s="87">
        <f t="shared" si="62"/>
        <v>630</v>
      </c>
      <c r="P952" t="s">
        <v>555</v>
      </c>
      <c r="Q952" s="86">
        <v>6300000</v>
      </c>
      <c r="R952" s="86">
        <v>143100000</v>
      </c>
      <c r="S952">
        <f t="shared" si="63"/>
        <v>143.1</v>
      </c>
      <c r="T952" s="86">
        <f t="shared" si="64"/>
        <v>143.1</v>
      </c>
      <c r="U952" t="s">
        <v>1307</v>
      </c>
      <c r="AA952" t="s">
        <v>8563</v>
      </c>
    </row>
    <row r="953" spans="1:31" ht="15" customHeight="1" x14ac:dyDescent="0.25">
      <c r="A953" t="s">
        <v>1301</v>
      </c>
      <c r="B953">
        <v>13587714</v>
      </c>
      <c r="C953" t="s">
        <v>540</v>
      </c>
      <c r="D953" t="s">
        <v>541</v>
      </c>
      <c r="E953" s="30" t="s">
        <v>1302</v>
      </c>
      <c r="F953" t="s">
        <v>549</v>
      </c>
      <c r="G953" t="s">
        <v>1295</v>
      </c>
      <c r="H953">
        <v>4364349</v>
      </c>
      <c r="I953" t="s">
        <v>1326</v>
      </c>
      <c r="J953" t="s">
        <v>1327</v>
      </c>
      <c r="K953" t="s">
        <v>549</v>
      </c>
      <c r="L953" t="s">
        <v>1326</v>
      </c>
      <c r="M953" t="s">
        <v>1328</v>
      </c>
      <c r="N953" t="s">
        <v>1306</v>
      </c>
      <c r="O953" s="87">
        <f t="shared" si="62"/>
        <v>150</v>
      </c>
      <c r="P953" t="s">
        <v>555</v>
      </c>
      <c r="Q953" s="86">
        <v>1500000</v>
      </c>
      <c r="R953" s="86">
        <v>34070000</v>
      </c>
      <c r="S953">
        <f t="shared" si="63"/>
        <v>34.07</v>
      </c>
      <c r="T953" s="86">
        <f t="shared" si="64"/>
        <v>34.07</v>
      </c>
      <c r="U953" t="s">
        <v>1307</v>
      </c>
      <c r="AA953" t="s">
        <v>8563</v>
      </c>
    </row>
    <row r="954" spans="1:31" ht="15" customHeight="1" x14ac:dyDescent="0.25">
      <c r="A954" t="s">
        <v>1301</v>
      </c>
      <c r="B954">
        <v>13587714</v>
      </c>
      <c r="C954" t="s">
        <v>540</v>
      </c>
      <c r="D954" t="s">
        <v>541</v>
      </c>
      <c r="E954" s="30" t="s">
        <v>1302</v>
      </c>
      <c r="F954" t="s">
        <v>549</v>
      </c>
      <c r="G954" t="s">
        <v>1295</v>
      </c>
      <c r="H954">
        <v>4364349</v>
      </c>
      <c r="I954" t="s">
        <v>1329</v>
      </c>
      <c r="J954" t="s">
        <v>1330</v>
      </c>
      <c r="K954" t="s">
        <v>549</v>
      </c>
      <c r="L954" t="s">
        <v>1329</v>
      </c>
      <c r="M954" t="s">
        <v>1331</v>
      </c>
      <c r="N954" t="s">
        <v>1306</v>
      </c>
      <c r="O954" s="87">
        <f t="shared" si="62"/>
        <v>2286</v>
      </c>
      <c r="P954" t="s">
        <v>555</v>
      </c>
      <c r="Q954" s="86">
        <v>22860000</v>
      </c>
      <c r="R954" s="86">
        <v>519250000</v>
      </c>
      <c r="S954">
        <f t="shared" si="63"/>
        <v>519.25</v>
      </c>
      <c r="T954" s="86">
        <f t="shared" si="64"/>
        <v>519.25</v>
      </c>
      <c r="U954" t="s">
        <v>1307</v>
      </c>
      <c r="AA954" t="s">
        <v>8563</v>
      </c>
    </row>
    <row r="955" spans="1:31" ht="15" customHeight="1" x14ac:dyDescent="0.25">
      <c r="A955" t="s">
        <v>1332</v>
      </c>
      <c r="B955">
        <v>8287745</v>
      </c>
      <c r="C955" t="s">
        <v>540</v>
      </c>
      <c r="D955" t="s">
        <v>541</v>
      </c>
      <c r="E955" s="30" t="s">
        <v>1333</v>
      </c>
      <c r="F955" t="s">
        <v>549</v>
      </c>
      <c r="G955" t="s">
        <v>1295</v>
      </c>
      <c r="H955">
        <v>4364349</v>
      </c>
      <c r="I955" t="s">
        <v>1334</v>
      </c>
      <c r="J955" t="s">
        <v>1335</v>
      </c>
      <c r="K955" t="s">
        <v>549</v>
      </c>
      <c r="L955" t="s">
        <v>1334</v>
      </c>
      <c r="M955" t="s">
        <v>1336</v>
      </c>
      <c r="N955" t="s">
        <v>1337</v>
      </c>
      <c r="O955" s="87">
        <f t="shared" si="62"/>
        <v>4230</v>
      </c>
      <c r="P955" t="s">
        <v>555</v>
      </c>
      <c r="Q955" s="86">
        <v>42300000</v>
      </c>
      <c r="R955" s="86">
        <v>959220000</v>
      </c>
      <c r="S955">
        <f t="shared" si="63"/>
        <v>959.22</v>
      </c>
      <c r="T955" s="86">
        <f t="shared" si="64"/>
        <v>959.22</v>
      </c>
      <c r="U955" t="s">
        <v>1338</v>
      </c>
      <c r="AE955" t="s">
        <v>8017</v>
      </c>
    </row>
    <row r="956" spans="1:31" ht="15" customHeight="1" x14ac:dyDescent="0.25">
      <c r="A956" t="s">
        <v>1332</v>
      </c>
      <c r="B956">
        <v>8287745</v>
      </c>
      <c r="C956" t="s">
        <v>540</v>
      </c>
      <c r="D956" t="s">
        <v>541</v>
      </c>
      <c r="E956" s="30" t="s">
        <v>1333</v>
      </c>
      <c r="F956" t="s">
        <v>549</v>
      </c>
      <c r="G956" t="s">
        <v>1295</v>
      </c>
      <c r="H956">
        <v>4364349</v>
      </c>
      <c r="I956" t="s">
        <v>1339</v>
      </c>
      <c r="J956" t="s">
        <v>1340</v>
      </c>
      <c r="K956" t="s">
        <v>549</v>
      </c>
      <c r="L956" t="s">
        <v>1339</v>
      </c>
      <c r="M956" t="s">
        <v>1341</v>
      </c>
      <c r="N956" t="s">
        <v>1342</v>
      </c>
      <c r="O956" s="87">
        <f t="shared" si="62"/>
        <v>182.25</v>
      </c>
      <c r="P956" t="s">
        <v>555</v>
      </c>
      <c r="Q956" s="86">
        <v>1822500</v>
      </c>
      <c r="R956" s="86">
        <v>41400000</v>
      </c>
      <c r="S956">
        <f t="shared" si="63"/>
        <v>41.4</v>
      </c>
      <c r="T956" s="86">
        <f t="shared" si="64"/>
        <v>41.4</v>
      </c>
      <c r="U956" t="s">
        <v>1343</v>
      </c>
      <c r="Z956" t="s">
        <v>8013</v>
      </c>
    </row>
    <row r="957" spans="1:31" ht="15" customHeight="1" x14ac:dyDescent="0.25">
      <c r="A957" t="s">
        <v>1332</v>
      </c>
      <c r="B957">
        <v>8287745</v>
      </c>
      <c r="C957" t="s">
        <v>540</v>
      </c>
      <c r="D957" t="s">
        <v>541</v>
      </c>
      <c r="E957" s="30" t="s">
        <v>1333</v>
      </c>
      <c r="F957" t="s">
        <v>549</v>
      </c>
      <c r="G957" t="s">
        <v>1295</v>
      </c>
      <c r="H957">
        <v>4364349</v>
      </c>
      <c r="I957" t="s">
        <v>1344</v>
      </c>
      <c r="J957" t="s">
        <v>1345</v>
      </c>
      <c r="K957" t="s">
        <v>549</v>
      </c>
      <c r="L957" t="s">
        <v>1344</v>
      </c>
      <c r="M957" t="s">
        <v>1346</v>
      </c>
      <c r="N957" t="s">
        <v>1347</v>
      </c>
      <c r="O957" s="87">
        <f t="shared" si="62"/>
        <v>1140</v>
      </c>
      <c r="P957" t="s">
        <v>555</v>
      </c>
      <c r="Q957" s="86">
        <v>11400000</v>
      </c>
      <c r="R957" s="86">
        <v>258930000</v>
      </c>
      <c r="S957">
        <f t="shared" si="63"/>
        <v>258.93</v>
      </c>
      <c r="T957" s="86">
        <f t="shared" si="64"/>
        <v>258.93</v>
      </c>
      <c r="U957" t="s">
        <v>1348</v>
      </c>
      <c r="Z957" t="s">
        <v>8015</v>
      </c>
    </row>
    <row r="958" spans="1:31" ht="15" customHeight="1" x14ac:dyDescent="0.25">
      <c r="A958" t="s">
        <v>1332</v>
      </c>
      <c r="B958">
        <v>8287745</v>
      </c>
      <c r="C958" t="s">
        <v>540</v>
      </c>
      <c r="D958" t="s">
        <v>541</v>
      </c>
      <c r="E958" s="30" t="s">
        <v>1333</v>
      </c>
      <c r="F958" t="s">
        <v>549</v>
      </c>
      <c r="G958" t="s">
        <v>1295</v>
      </c>
      <c r="H958">
        <v>4364349</v>
      </c>
      <c r="I958" t="s">
        <v>1349</v>
      </c>
      <c r="J958" t="s">
        <v>1350</v>
      </c>
      <c r="K958" t="s">
        <v>549</v>
      </c>
      <c r="L958" t="s">
        <v>1349</v>
      </c>
      <c r="M958" t="s">
        <v>1351</v>
      </c>
      <c r="N958" t="s">
        <v>1342</v>
      </c>
      <c r="O958" s="87">
        <f t="shared" si="62"/>
        <v>156.6</v>
      </c>
      <c r="P958" t="s">
        <v>555</v>
      </c>
      <c r="Q958" s="86">
        <v>1566000</v>
      </c>
      <c r="R958" s="86">
        <v>35570000</v>
      </c>
      <c r="S958">
        <f t="shared" si="63"/>
        <v>35.57</v>
      </c>
      <c r="T958" s="86">
        <f t="shared" si="64"/>
        <v>35.57</v>
      </c>
      <c r="U958" t="s">
        <v>1343</v>
      </c>
      <c r="Z958" t="s">
        <v>8013</v>
      </c>
    </row>
    <row r="959" spans="1:31" ht="15" customHeight="1" x14ac:dyDescent="0.25">
      <c r="A959" t="s">
        <v>1332</v>
      </c>
      <c r="B959">
        <v>8287745</v>
      </c>
      <c r="C959" t="s">
        <v>540</v>
      </c>
      <c r="D959" t="s">
        <v>541</v>
      </c>
      <c r="E959" s="30" t="s">
        <v>1333</v>
      </c>
      <c r="F959" t="s">
        <v>549</v>
      </c>
      <c r="G959" t="s">
        <v>1295</v>
      </c>
      <c r="H959">
        <v>4364349</v>
      </c>
      <c r="I959" t="s">
        <v>1352</v>
      </c>
      <c r="J959" t="s">
        <v>1353</v>
      </c>
      <c r="K959" t="s">
        <v>549</v>
      </c>
      <c r="L959" t="s">
        <v>1352</v>
      </c>
      <c r="M959" t="s">
        <v>1354</v>
      </c>
      <c r="N959" t="s">
        <v>1355</v>
      </c>
      <c r="O959" s="87">
        <f t="shared" si="62"/>
        <v>3024</v>
      </c>
      <c r="P959" t="s">
        <v>555</v>
      </c>
      <c r="Q959" s="86">
        <v>30240000</v>
      </c>
      <c r="R959" s="86">
        <v>686860000</v>
      </c>
      <c r="S959">
        <f t="shared" si="63"/>
        <v>686.86</v>
      </c>
      <c r="T959" s="86">
        <f t="shared" si="64"/>
        <v>686.86</v>
      </c>
      <c r="U959" t="s">
        <v>1356</v>
      </c>
      <c r="AE959" t="s">
        <v>8564</v>
      </c>
    </row>
    <row r="960" spans="1:31" ht="15" customHeight="1" x14ac:dyDescent="0.25">
      <c r="A960" t="s">
        <v>1332</v>
      </c>
      <c r="B960">
        <v>8287745</v>
      </c>
      <c r="C960" t="s">
        <v>540</v>
      </c>
      <c r="D960" t="s">
        <v>541</v>
      </c>
      <c r="E960" s="30" t="s">
        <v>1333</v>
      </c>
      <c r="F960" t="s">
        <v>549</v>
      </c>
      <c r="G960" t="s">
        <v>1295</v>
      </c>
      <c r="H960">
        <v>4364349</v>
      </c>
      <c r="I960" t="s">
        <v>1357</v>
      </c>
      <c r="J960" t="s">
        <v>1358</v>
      </c>
      <c r="K960" t="s">
        <v>549</v>
      </c>
      <c r="L960" t="s">
        <v>1357</v>
      </c>
      <c r="M960" t="s">
        <v>1359</v>
      </c>
      <c r="N960" t="s">
        <v>1360</v>
      </c>
      <c r="O960" s="87">
        <f t="shared" si="62"/>
        <v>2697</v>
      </c>
      <c r="P960" t="s">
        <v>555</v>
      </c>
      <c r="Q960" s="86">
        <v>26970000</v>
      </c>
      <c r="R960" s="86">
        <v>612600000</v>
      </c>
      <c r="S960">
        <f t="shared" si="63"/>
        <v>612.6</v>
      </c>
      <c r="T960" s="86">
        <f t="shared" si="64"/>
        <v>612.6</v>
      </c>
      <c r="U960" t="s">
        <v>1348</v>
      </c>
      <c r="Z960" t="s">
        <v>8015</v>
      </c>
    </row>
    <row r="961" spans="1:31" ht="15" customHeight="1" x14ac:dyDescent="0.25">
      <c r="A961" t="s">
        <v>1332</v>
      </c>
      <c r="B961">
        <v>8287745</v>
      </c>
      <c r="C961" t="s">
        <v>540</v>
      </c>
      <c r="D961" t="s">
        <v>541</v>
      </c>
      <c r="E961" s="30" t="s">
        <v>1333</v>
      </c>
      <c r="F961" t="s">
        <v>549</v>
      </c>
      <c r="G961" t="s">
        <v>1295</v>
      </c>
      <c r="H961">
        <v>4364349</v>
      </c>
      <c r="I961" t="s">
        <v>1361</v>
      </c>
      <c r="J961" t="s">
        <v>1362</v>
      </c>
      <c r="K961" t="s">
        <v>549</v>
      </c>
      <c r="L961" t="s">
        <v>1361</v>
      </c>
      <c r="M961" t="s">
        <v>1363</v>
      </c>
      <c r="N961" t="s">
        <v>1364</v>
      </c>
      <c r="O961" s="87">
        <f t="shared" si="62"/>
        <v>10300</v>
      </c>
      <c r="P961" t="s">
        <v>555</v>
      </c>
      <c r="Q961" s="86">
        <v>103000000</v>
      </c>
      <c r="R961" s="86">
        <v>2339530000</v>
      </c>
      <c r="S961" s="178">
        <f t="shared" si="63"/>
        <v>2339.5300000000002</v>
      </c>
      <c r="T961" s="86">
        <f t="shared" si="64"/>
        <v>2339.5300000000002</v>
      </c>
      <c r="U961" t="s">
        <v>1365</v>
      </c>
      <c r="Z961" t="s">
        <v>8014</v>
      </c>
    </row>
    <row r="962" spans="1:31" ht="15" customHeight="1" x14ac:dyDescent="0.25">
      <c r="A962" t="s">
        <v>1332</v>
      </c>
      <c r="B962">
        <v>8287745</v>
      </c>
      <c r="C962" t="s">
        <v>540</v>
      </c>
      <c r="D962" t="s">
        <v>541</v>
      </c>
      <c r="E962" s="30" t="s">
        <v>1333</v>
      </c>
      <c r="F962" t="s">
        <v>549</v>
      </c>
      <c r="G962" t="s">
        <v>1295</v>
      </c>
      <c r="H962">
        <v>4364349</v>
      </c>
      <c r="I962" t="s">
        <v>1366</v>
      </c>
      <c r="J962" t="s">
        <v>1367</v>
      </c>
      <c r="K962" t="s">
        <v>549</v>
      </c>
      <c r="L962" t="s">
        <v>1366</v>
      </c>
      <c r="M962" t="s">
        <v>1368</v>
      </c>
      <c r="N962" t="s">
        <v>1360</v>
      </c>
      <c r="O962" s="87">
        <f t="shared" si="62"/>
        <v>3880.8</v>
      </c>
      <c r="P962" t="s">
        <v>555</v>
      </c>
      <c r="Q962" s="86">
        <v>38808000</v>
      </c>
      <c r="R962" s="86">
        <v>885130000</v>
      </c>
      <c r="S962">
        <f t="shared" si="63"/>
        <v>885.13</v>
      </c>
      <c r="T962" s="86">
        <f t="shared" si="64"/>
        <v>885.13</v>
      </c>
      <c r="U962" t="s">
        <v>1348</v>
      </c>
      <c r="Z962" t="s">
        <v>8015</v>
      </c>
    </row>
    <row r="963" spans="1:31" ht="15" customHeight="1" x14ac:dyDescent="0.25">
      <c r="A963" t="s">
        <v>1332</v>
      </c>
      <c r="B963">
        <v>8287745</v>
      </c>
      <c r="C963" t="s">
        <v>540</v>
      </c>
      <c r="D963" t="s">
        <v>541</v>
      </c>
      <c r="E963" s="30" t="s">
        <v>1333</v>
      </c>
      <c r="F963" t="s">
        <v>549</v>
      </c>
      <c r="G963" t="s">
        <v>1295</v>
      </c>
      <c r="H963">
        <v>4364349</v>
      </c>
      <c r="I963" t="s">
        <v>1369</v>
      </c>
      <c r="J963" t="s">
        <v>1370</v>
      </c>
      <c r="K963" t="s">
        <v>549</v>
      </c>
      <c r="L963" t="s">
        <v>1369</v>
      </c>
      <c r="M963" t="s">
        <v>1371</v>
      </c>
      <c r="N963" t="s">
        <v>1372</v>
      </c>
      <c r="O963" s="87">
        <f t="shared" si="62"/>
        <v>1473.92</v>
      </c>
      <c r="P963" t="s">
        <v>555</v>
      </c>
      <c r="Q963" s="86">
        <v>14739200</v>
      </c>
      <c r="R963" s="86">
        <v>336170000</v>
      </c>
      <c r="S963">
        <f t="shared" si="63"/>
        <v>336.17</v>
      </c>
      <c r="T963" s="86">
        <f t="shared" si="64"/>
        <v>336.17</v>
      </c>
      <c r="U963" t="s">
        <v>1373</v>
      </c>
      <c r="Z963" t="s">
        <v>8544</v>
      </c>
    </row>
    <row r="964" spans="1:31" ht="15" customHeight="1" x14ac:dyDescent="0.25">
      <c r="A964" t="s">
        <v>1332</v>
      </c>
      <c r="B964">
        <v>8287745</v>
      </c>
      <c r="C964" t="s">
        <v>540</v>
      </c>
      <c r="D964" t="s">
        <v>541</v>
      </c>
      <c r="E964" s="30" t="s">
        <v>1333</v>
      </c>
      <c r="F964" t="s">
        <v>549</v>
      </c>
      <c r="G964" t="s">
        <v>1295</v>
      </c>
      <c r="H964">
        <v>4364349</v>
      </c>
      <c r="I964" t="s">
        <v>1374</v>
      </c>
      <c r="J964" t="s">
        <v>1375</v>
      </c>
      <c r="K964" t="s">
        <v>549</v>
      </c>
      <c r="L964" t="s">
        <v>1374</v>
      </c>
      <c r="M964" t="s">
        <v>1376</v>
      </c>
      <c r="N964" t="s">
        <v>1372</v>
      </c>
      <c r="O964" s="87">
        <f t="shared" si="62"/>
        <v>2304</v>
      </c>
      <c r="P964" t="s">
        <v>555</v>
      </c>
      <c r="Q964" s="86">
        <v>23040000</v>
      </c>
      <c r="R964" s="86">
        <v>525490000</v>
      </c>
      <c r="S964">
        <f t="shared" si="63"/>
        <v>525.49</v>
      </c>
      <c r="T964" s="86">
        <f t="shared" si="64"/>
        <v>525.49</v>
      </c>
      <c r="U964" t="s">
        <v>1373</v>
      </c>
      <c r="Z964" t="s">
        <v>8544</v>
      </c>
    </row>
    <row r="965" spans="1:31" ht="15" customHeight="1" x14ac:dyDescent="0.25">
      <c r="A965" t="s">
        <v>1332</v>
      </c>
      <c r="B965">
        <v>8287745</v>
      </c>
      <c r="C965" t="s">
        <v>540</v>
      </c>
      <c r="D965" t="s">
        <v>541</v>
      </c>
      <c r="E965" s="30" t="s">
        <v>1333</v>
      </c>
      <c r="F965" t="s">
        <v>549</v>
      </c>
      <c r="G965" t="s">
        <v>1295</v>
      </c>
      <c r="H965">
        <v>4364349</v>
      </c>
      <c r="I965" t="s">
        <v>1377</v>
      </c>
      <c r="J965" t="s">
        <v>1378</v>
      </c>
      <c r="K965" t="s">
        <v>549</v>
      </c>
      <c r="L965" t="s">
        <v>1377</v>
      </c>
      <c r="M965" t="s">
        <v>1379</v>
      </c>
      <c r="N965" t="s">
        <v>1380</v>
      </c>
      <c r="O965" s="87">
        <f t="shared" si="62"/>
        <v>321.60000000000002</v>
      </c>
      <c r="P965" t="s">
        <v>555</v>
      </c>
      <c r="Q965" s="86">
        <v>3216000</v>
      </c>
      <c r="R965" s="86">
        <v>73080000</v>
      </c>
      <c r="S965">
        <f t="shared" si="63"/>
        <v>73.08</v>
      </c>
      <c r="T965" s="86">
        <f t="shared" si="64"/>
        <v>73.08</v>
      </c>
      <c r="U965" t="s">
        <v>1381</v>
      </c>
      <c r="V965" t="s">
        <v>8023</v>
      </c>
    </row>
    <row r="966" spans="1:31" ht="15" customHeight="1" x14ac:dyDescent="0.25">
      <c r="A966" t="s">
        <v>1332</v>
      </c>
      <c r="B966">
        <v>8287745</v>
      </c>
      <c r="C966" t="s">
        <v>540</v>
      </c>
      <c r="D966" t="s">
        <v>541</v>
      </c>
      <c r="E966" s="30" t="s">
        <v>1333</v>
      </c>
      <c r="F966" t="s">
        <v>549</v>
      </c>
      <c r="G966" t="s">
        <v>1295</v>
      </c>
      <c r="H966">
        <v>4364349</v>
      </c>
      <c r="I966" t="s">
        <v>1382</v>
      </c>
      <c r="J966" t="s">
        <v>1383</v>
      </c>
      <c r="K966" t="s">
        <v>549</v>
      </c>
      <c r="L966" t="s">
        <v>1382</v>
      </c>
      <c r="M966" t="s">
        <v>1384</v>
      </c>
      <c r="N966" t="s">
        <v>1385</v>
      </c>
      <c r="O966" s="87">
        <f t="shared" si="62"/>
        <v>4835</v>
      </c>
      <c r="P966" t="s">
        <v>555</v>
      </c>
      <c r="Q966" s="86">
        <v>48350000</v>
      </c>
      <c r="R966" s="86">
        <v>1098660000</v>
      </c>
      <c r="S966">
        <f t="shared" si="63"/>
        <v>1098.6600000000001</v>
      </c>
      <c r="T966" s="86">
        <f t="shared" si="64"/>
        <v>1098.6600000000001</v>
      </c>
      <c r="U966" t="s">
        <v>1386</v>
      </c>
      <c r="V966" t="s">
        <v>8022</v>
      </c>
    </row>
    <row r="967" spans="1:31" ht="15" customHeight="1" x14ac:dyDescent="0.25">
      <c r="A967" t="s">
        <v>1332</v>
      </c>
      <c r="B967">
        <v>8287745</v>
      </c>
      <c r="C967" t="s">
        <v>540</v>
      </c>
      <c r="D967" t="s">
        <v>541</v>
      </c>
      <c r="E967" s="30" t="s">
        <v>1333</v>
      </c>
      <c r="F967" t="s">
        <v>549</v>
      </c>
      <c r="G967" t="s">
        <v>1295</v>
      </c>
      <c r="H967">
        <v>4364349</v>
      </c>
      <c r="I967" t="s">
        <v>1387</v>
      </c>
      <c r="J967" t="s">
        <v>1388</v>
      </c>
      <c r="K967" t="s">
        <v>549</v>
      </c>
      <c r="L967" t="s">
        <v>1387</v>
      </c>
      <c r="M967" t="s">
        <v>1389</v>
      </c>
      <c r="N967" t="s">
        <v>1364</v>
      </c>
      <c r="O967" s="87">
        <f t="shared" si="62"/>
        <v>5150</v>
      </c>
      <c r="P967" t="s">
        <v>555</v>
      </c>
      <c r="Q967" s="86">
        <v>51500000</v>
      </c>
      <c r="R967" s="86">
        <v>1169210000</v>
      </c>
      <c r="S967" s="178">
        <f t="shared" si="63"/>
        <v>1169.21</v>
      </c>
      <c r="T967" s="86">
        <f t="shared" si="64"/>
        <v>1169.21</v>
      </c>
      <c r="U967" t="s">
        <v>1365</v>
      </c>
      <c r="Z967" t="s">
        <v>8014</v>
      </c>
    </row>
    <row r="968" spans="1:31" ht="15" customHeight="1" x14ac:dyDescent="0.25">
      <c r="A968" t="s">
        <v>1332</v>
      </c>
      <c r="B968">
        <v>8287745</v>
      </c>
      <c r="C968" t="s">
        <v>540</v>
      </c>
      <c r="D968" t="s">
        <v>541</v>
      </c>
      <c r="E968" s="30" t="s">
        <v>1333</v>
      </c>
      <c r="F968" t="s">
        <v>549</v>
      </c>
      <c r="G968" t="s">
        <v>1295</v>
      </c>
      <c r="H968">
        <v>4364349</v>
      </c>
      <c r="I968" t="s">
        <v>1390</v>
      </c>
      <c r="J968" t="s">
        <v>1391</v>
      </c>
      <c r="K968" t="s">
        <v>549</v>
      </c>
      <c r="L968" t="s">
        <v>1390</v>
      </c>
      <c r="M968" t="s">
        <v>1392</v>
      </c>
      <c r="N968" t="s">
        <v>1393</v>
      </c>
      <c r="O968" s="87">
        <f t="shared" si="62"/>
        <v>965</v>
      </c>
      <c r="P968" t="s">
        <v>555</v>
      </c>
      <c r="Q968" s="86">
        <v>9650000</v>
      </c>
      <c r="R968" s="86">
        <v>218400000</v>
      </c>
      <c r="S968">
        <f t="shared" si="63"/>
        <v>218.4</v>
      </c>
      <c r="T968" s="86">
        <f t="shared" si="64"/>
        <v>218.4</v>
      </c>
      <c r="U968" t="s">
        <v>1394</v>
      </c>
      <c r="Z968" t="s">
        <v>8521</v>
      </c>
    </row>
    <row r="969" spans="1:31" ht="15" customHeight="1" x14ac:dyDescent="0.25">
      <c r="A969" t="s">
        <v>1332</v>
      </c>
      <c r="B969">
        <v>8287745</v>
      </c>
      <c r="C969" t="s">
        <v>540</v>
      </c>
      <c r="D969" t="s">
        <v>541</v>
      </c>
      <c r="E969" s="30" t="s">
        <v>1333</v>
      </c>
      <c r="F969" t="s">
        <v>549</v>
      </c>
      <c r="G969" t="s">
        <v>1295</v>
      </c>
      <c r="H969">
        <v>4364349</v>
      </c>
      <c r="I969" t="s">
        <v>1395</v>
      </c>
      <c r="J969" t="s">
        <v>1396</v>
      </c>
      <c r="K969" t="s">
        <v>549</v>
      </c>
      <c r="L969" t="s">
        <v>1395</v>
      </c>
      <c r="M969" t="s">
        <v>1397</v>
      </c>
      <c r="N969" t="s">
        <v>1398</v>
      </c>
      <c r="O969" s="87">
        <f t="shared" si="62"/>
        <v>5318.5</v>
      </c>
      <c r="P969" t="s">
        <v>555</v>
      </c>
      <c r="Q969" s="86">
        <v>53185000</v>
      </c>
      <c r="R969" s="86">
        <v>1199670000</v>
      </c>
      <c r="S969" s="41">
        <f t="shared" si="63"/>
        <v>1199.67</v>
      </c>
      <c r="T969" s="86">
        <f t="shared" si="64"/>
        <v>1199.67</v>
      </c>
      <c r="U969" t="s">
        <v>1386</v>
      </c>
      <c r="Z969" t="s">
        <v>8022</v>
      </c>
    </row>
    <row r="970" spans="1:31" ht="15" customHeight="1" x14ac:dyDescent="0.25">
      <c r="A970" t="s">
        <v>1332</v>
      </c>
      <c r="B970">
        <v>8287745</v>
      </c>
      <c r="C970" t="s">
        <v>540</v>
      </c>
      <c r="D970" t="s">
        <v>541</v>
      </c>
      <c r="E970" s="30" t="s">
        <v>1333</v>
      </c>
      <c r="F970" t="s">
        <v>549</v>
      </c>
      <c r="G970" t="s">
        <v>1295</v>
      </c>
      <c r="H970">
        <v>4364349</v>
      </c>
      <c r="I970" t="s">
        <v>1399</v>
      </c>
      <c r="J970" s="90">
        <v>41871.574826388889</v>
      </c>
      <c r="K970" t="s">
        <v>549</v>
      </c>
      <c r="L970" t="s">
        <v>1399</v>
      </c>
      <c r="M970" t="s">
        <v>1400</v>
      </c>
      <c r="N970" t="s">
        <v>1398</v>
      </c>
      <c r="O970" s="87">
        <f t="shared" si="62"/>
        <v>773.6</v>
      </c>
      <c r="P970" t="s">
        <v>555</v>
      </c>
      <c r="Q970" s="86">
        <v>7736000</v>
      </c>
      <c r="R970" s="86">
        <v>174500000</v>
      </c>
      <c r="S970">
        <f t="shared" si="63"/>
        <v>174.5</v>
      </c>
      <c r="T970" s="86">
        <f t="shared" si="64"/>
        <v>174.5</v>
      </c>
      <c r="U970" t="s">
        <v>1386</v>
      </c>
      <c r="V970" t="s">
        <v>8022</v>
      </c>
    </row>
    <row r="971" spans="1:31" ht="15" customHeight="1" x14ac:dyDescent="0.25">
      <c r="A971" t="s">
        <v>1332</v>
      </c>
      <c r="B971">
        <v>8287745</v>
      </c>
      <c r="C971" t="s">
        <v>540</v>
      </c>
      <c r="D971" t="s">
        <v>541</v>
      </c>
      <c r="E971" s="30" t="s">
        <v>1333</v>
      </c>
      <c r="F971" t="s">
        <v>549</v>
      </c>
      <c r="G971" t="s">
        <v>1295</v>
      </c>
      <c r="H971">
        <v>4364349</v>
      </c>
      <c r="I971" t="s">
        <v>1401</v>
      </c>
      <c r="J971" t="s">
        <v>1402</v>
      </c>
      <c r="K971" t="s">
        <v>549</v>
      </c>
      <c r="L971" t="s">
        <v>1401</v>
      </c>
      <c r="M971" t="s">
        <v>1403</v>
      </c>
      <c r="N971" t="s">
        <v>1404</v>
      </c>
      <c r="O971" s="87">
        <f t="shared" si="62"/>
        <v>697.62</v>
      </c>
      <c r="P971" t="s">
        <v>555</v>
      </c>
      <c r="Q971" s="86">
        <v>6976200</v>
      </c>
      <c r="R971" s="86">
        <v>157360000</v>
      </c>
      <c r="S971">
        <f t="shared" si="63"/>
        <v>157.36000000000001</v>
      </c>
      <c r="T971" s="86">
        <f t="shared" si="64"/>
        <v>157.36000000000001</v>
      </c>
      <c r="U971" t="s">
        <v>1386</v>
      </c>
      <c r="V971" t="s">
        <v>8022</v>
      </c>
    </row>
    <row r="972" spans="1:31" ht="15" customHeight="1" x14ac:dyDescent="0.25">
      <c r="A972" t="s">
        <v>1332</v>
      </c>
      <c r="B972">
        <v>8287745</v>
      </c>
      <c r="C972" t="s">
        <v>540</v>
      </c>
      <c r="D972" t="s">
        <v>541</v>
      </c>
      <c r="E972" s="30" t="s">
        <v>1333</v>
      </c>
      <c r="F972" t="s">
        <v>549</v>
      </c>
      <c r="G972" t="s">
        <v>1295</v>
      </c>
      <c r="H972">
        <v>4364349</v>
      </c>
      <c r="I972" t="s">
        <v>1405</v>
      </c>
      <c r="J972" t="s">
        <v>1406</v>
      </c>
      <c r="K972" t="s">
        <v>549</v>
      </c>
      <c r="L972" t="s">
        <v>1405</v>
      </c>
      <c r="M972" t="s">
        <v>1407</v>
      </c>
      <c r="N972" t="s">
        <v>1360</v>
      </c>
      <c r="O972" s="87">
        <f t="shared" si="62"/>
        <v>5644.8</v>
      </c>
      <c r="P972" t="s">
        <v>555</v>
      </c>
      <c r="Q972" s="86">
        <v>56448000</v>
      </c>
      <c r="R972" s="86">
        <v>1278620000</v>
      </c>
      <c r="S972" s="161">
        <f t="shared" si="63"/>
        <v>1278.6199999999999</v>
      </c>
      <c r="T972" s="86">
        <f t="shared" si="64"/>
        <v>1278.6199999999999</v>
      </c>
      <c r="U972" t="s">
        <v>1348</v>
      </c>
      <c r="Z972" t="s">
        <v>8015</v>
      </c>
    </row>
    <row r="973" spans="1:31" ht="15" customHeight="1" x14ac:dyDescent="0.25">
      <c r="A973" t="s">
        <v>1332</v>
      </c>
      <c r="B973">
        <v>8287745</v>
      </c>
      <c r="C973" t="s">
        <v>540</v>
      </c>
      <c r="D973" t="s">
        <v>541</v>
      </c>
      <c r="E973" s="30" t="s">
        <v>1333</v>
      </c>
      <c r="F973" t="s">
        <v>549</v>
      </c>
      <c r="G973" t="s">
        <v>1295</v>
      </c>
      <c r="H973">
        <v>4364349</v>
      </c>
      <c r="I973" t="s">
        <v>1408</v>
      </c>
      <c r="J973" t="s">
        <v>1409</v>
      </c>
      <c r="K973" t="s">
        <v>549</v>
      </c>
      <c r="L973" t="s">
        <v>1408</v>
      </c>
      <c r="M973" t="s">
        <v>1410</v>
      </c>
      <c r="N973" t="s">
        <v>1337</v>
      </c>
      <c r="O973" s="87">
        <f t="shared" si="62"/>
        <v>1057.5</v>
      </c>
      <c r="P973" t="s">
        <v>555</v>
      </c>
      <c r="Q973" s="86">
        <v>10575000</v>
      </c>
      <c r="R973" s="86">
        <v>239320000</v>
      </c>
      <c r="S973">
        <f t="shared" si="63"/>
        <v>239.32</v>
      </c>
      <c r="T973" s="86">
        <f t="shared" si="64"/>
        <v>239.32</v>
      </c>
      <c r="U973" t="s">
        <v>1338</v>
      </c>
      <c r="AE973" t="s">
        <v>8017</v>
      </c>
    </row>
    <row r="974" spans="1:31" ht="15" customHeight="1" x14ac:dyDescent="0.25">
      <c r="A974" t="s">
        <v>1332</v>
      </c>
      <c r="B974">
        <v>8287745</v>
      </c>
      <c r="C974" t="s">
        <v>540</v>
      </c>
      <c r="D974" t="s">
        <v>541</v>
      </c>
      <c r="E974" s="30" t="s">
        <v>1333</v>
      </c>
      <c r="F974" t="s">
        <v>549</v>
      </c>
      <c r="G974" t="s">
        <v>1295</v>
      </c>
      <c r="H974">
        <v>4364349</v>
      </c>
      <c r="I974" t="s">
        <v>1411</v>
      </c>
      <c r="J974" t="s">
        <v>1412</v>
      </c>
      <c r="K974" t="s">
        <v>549</v>
      </c>
      <c r="L974" t="s">
        <v>1411</v>
      </c>
      <c r="M974" t="s">
        <v>1413</v>
      </c>
      <c r="N974" t="s">
        <v>1342</v>
      </c>
      <c r="O974" s="87">
        <f t="shared" si="62"/>
        <v>607.5</v>
      </c>
      <c r="P974" t="s">
        <v>555</v>
      </c>
      <c r="Q974" s="86">
        <v>6075000</v>
      </c>
      <c r="R974" s="86">
        <v>137480000</v>
      </c>
      <c r="S974">
        <f t="shared" si="63"/>
        <v>137.47999999999999</v>
      </c>
      <c r="T974" s="86">
        <f t="shared" si="64"/>
        <v>137.47999999999999</v>
      </c>
      <c r="U974" t="s">
        <v>1343</v>
      </c>
      <c r="Z974" t="s">
        <v>8013</v>
      </c>
    </row>
    <row r="975" spans="1:31" ht="15" customHeight="1" x14ac:dyDescent="0.25">
      <c r="A975" t="s">
        <v>1332</v>
      </c>
      <c r="B975">
        <v>8287745</v>
      </c>
      <c r="C975" t="s">
        <v>540</v>
      </c>
      <c r="D975" t="s">
        <v>541</v>
      </c>
      <c r="E975" s="30" t="s">
        <v>1333</v>
      </c>
      <c r="F975" t="s">
        <v>549</v>
      </c>
      <c r="G975" t="s">
        <v>1295</v>
      </c>
      <c r="H975">
        <v>4364349</v>
      </c>
      <c r="I975" t="s">
        <v>1414</v>
      </c>
      <c r="J975" t="s">
        <v>1415</v>
      </c>
      <c r="K975" t="s">
        <v>549</v>
      </c>
      <c r="L975" t="s">
        <v>1414</v>
      </c>
      <c r="M975" t="s">
        <v>1416</v>
      </c>
      <c r="N975" t="s">
        <v>1342</v>
      </c>
      <c r="O975" s="87">
        <f t="shared" si="62"/>
        <v>783</v>
      </c>
      <c r="P975" t="s">
        <v>555</v>
      </c>
      <c r="Q975" s="86">
        <v>7830000</v>
      </c>
      <c r="R975" s="86">
        <v>177200000</v>
      </c>
      <c r="S975">
        <f t="shared" si="63"/>
        <v>177.2</v>
      </c>
      <c r="T975" s="86">
        <f t="shared" si="64"/>
        <v>177.2</v>
      </c>
      <c r="U975" t="s">
        <v>1343</v>
      </c>
      <c r="Z975" t="s">
        <v>8013</v>
      </c>
    </row>
    <row r="976" spans="1:31" ht="15" customHeight="1" x14ac:dyDescent="0.25">
      <c r="A976" t="s">
        <v>1332</v>
      </c>
      <c r="B976">
        <v>8287745</v>
      </c>
      <c r="C976" t="s">
        <v>540</v>
      </c>
      <c r="D976" t="s">
        <v>541</v>
      </c>
      <c r="E976" s="30" t="s">
        <v>1333</v>
      </c>
      <c r="F976" t="s">
        <v>549</v>
      </c>
      <c r="G976" t="s">
        <v>1295</v>
      </c>
      <c r="H976">
        <v>4364349</v>
      </c>
      <c r="I976" t="s">
        <v>1417</v>
      </c>
      <c r="J976" t="s">
        <v>1418</v>
      </c>
      <c r="K976" t="s">
        <v>549</v>
      </c>
      <c r="L976" t="s">
        <v>1417</v>
      </c>
      <c r="M976" t="s">
        <v>1419</v>
      </c>
      <c r="N976" t="s">
        <v>1337</v>
      </c>
      <c r="O976" s="87">
        <f t="shared" si="62"/>
        <v>4230</v>
      </c>
      <c r="P976" t="s">
        <v>555</v>
      </c>
      <c r="Q976" s="86">
        <v>42300000</v>
      </c>
      <c r="R976" s="86">
        <v>955940000</v>
      </c>
      <c r="S976">
        <f t="shared" si="63"/>
        <v>955.94</v>
      </c>
      <c r="T976" s="86">
        <f t="shared" si="64"/>
        <v>955.94</v>
      </c>
      <c r="U976" t="s">
        <v>1338</v>
      </c>
      <c r="AE976" t="s">
        <v>8017</v>
      </c>
    </row>
    <row r="977" spans="1:30" ht="15" customHeight="1" x14ac:dyDescent="0.25">
      <c r="A977" t="s">
        <v>1420</v>
      </c>
      <c r="B977">
        <v>27036642</v>
      </c>
      <c r="C977" t="s">
        <v>540</v>
      </c>
      <c r="D977" t="s">
        <v>1421</v>
      </c>
      <c r="E977" s="30" t="s">
        <v>1422</v>
      </c>
      <c r="F977" t="s">
        <v>549</v>
      </c>
      <c r="G977" t="s">
        <v>1295</v>
      </c>
      <c r="H977">
        <v>4364349</v>
      </c>
      <c r="I977" t="s">
        <v>1423</v>
      </c>
      <c r="J977" t="s">
        <v>1424</v>
      </c>
      <c r="K977" t="s">
        <v>549</v>
      </c>
      <c r="L977" t="s">
        <v>1423</v>
      </c>
      <c r="M977" t="s">
        <v>1425</v>
      </c>
      <c r="N977" t="s">
        <v>1426</v>
      </c>
      <c r="O977" s="87">
        <f t="shared" si="62"/>
        <v>54800</v>
      </c>
      <c r="P977" t="s">
        <v>555</v>
      </c>
      <c r="Q977" s="86">
        <v>548000000</v>
      </c>
      <c r="R977" s="86">
        <v>12403800000</v>
      </c>
      <c r="S977" s="165">
        <f t="shared" ref="S977:S1008" si="65">R977/1000000</f>
        <v>12403.8</v>
      </c>
      <c r="T977" s="170">
        <f t="shared" si="64"/>
        <v>12403.8</v>
      </c>
      <c r="U977" s="165" t="s">
        <v>1427</v>
      </c>
      <c r="V977" s="165"/>
      <c r="Z977" t="s">
        <v>8565</v>
      </c>
    </row>
    <row r="978" spans="1:30" ht="15" customHeight="1" x14ac:dyDescent="0.25">
      <c r="A978" t="s">
        <v>1428</v>
      </c>
      <c r="B978">
        <v>14276635</v>
      </c>
      <c r="C978" t="s">
        <v>540</v>
      </c>
      <c r="D978" t="s">
        <v>541</v>
      </c>
      <c r="E978" s="30" t="s">
        <v>1429</v>
      </c>
      <c r="F978" t="s">
        <v>549</v>
      </c>
      <c r="G978" t="s">
        <v>1295</v>
      </c>
      <c r="H978">
        <v>4364349</v>
      </c>
      <c r="I978" t="s">
        <v>1430</v>
      </c>
      <c r="J978" t="s">
        <v>1431</v>
      </c>
      <c r="K978" t="s">
        <v>549</v>
      </c>
      <c r="L978" t="s">
        <v>1430</v>
      </c>
      <c r="M978" t="s">
        <v>1432</v>
      </c>
      <c r="N978" t="s">
        <v>1433</v>
      </c>
      <c r="O978" s="87">
        <f t="shared" si="62"/>
        <v>4000</v>
      </c>
      <c r="P978" t="s">
        <v>555</v>
      </c>
      <c r="Q978" s="86">
        <v>40000000</v>
      </c>
      <c r="R978" s="86">
        <v>911850000</v>
      </c>
      <c r="S978">
        <f t="shared" si="65"/>
        <v>911.85</v>
      </c>
      <c r="T978" s="86">
        <f t="shared" si="64"/>
        <v>911.85</v>
      </c>
      <c r="U978" t="s">
        <v>1434</v>
      </c>
      <c r="AD978" t="s">
        <v>8554</v>
      </c>
    </row>
    <row r="979" spans="1:30" ht="15" customHeight="1" x14ac:dyDescent="0.25">
      <c r="A979" t="s">
        <v>1428</v>
      </c>
      <c r="B979">
        <v>14276635</v>
      </c>
      <c r="C979" t="s">
        <v>540</v>
      </c>
      <c r="D979" t="s">
        <v>541</v>
      </c>
      <c r="E979" s="30" t="s">
        <v>1429</v>
      </c>
      <c r="F979" t="s">
        <v>549</v>
      </c>
      <c r="G979" t="s">
        <v>1295</v>
      </c>
      <c r="H979">
        <v>4364349</v>
      </c>
      <c r="I979" t="s">
        <v>1435</v>
      </c>
      <c r="J979" t="s">
        <v>1436</v>
      </c>
      <c r="K979" t="s">
        <v>549</v>
      </c>
      <c r="L979" t="s">
        <v>1435</v>
      </c>
      <c r="M979" t="s">
        <v>1437</v>
      </c>
      <c r="N979" t="s">
        <v>1438</v>
      </c>
      <c r="O979" s="87">
        <f t="shared" si="62"/>
        <v>4325</v>
      </c>
      <c r="P979" t="s">
        <v>555</v>
      </c>
      <c r="Q979" s="86">
        <v>43250000</v>
      </c>
      <c r="R979" s="86">
        <v>979570000</v>
      </c>
      <c r="S979">
        <f t="shared" si="65"/>
        <v>979.57</v>
      </c>
      <c r="T979" s="86">
        <f t="shared" si="64"/>
        <v>979.57</v>
      </c>
      <c r="U979" t="s">
        <v>1439</v>
      </c>
      <c r="Z979" t="s">
        <v>8566</v>
      </c>
    </row>
    <row r="980" spans="1:30" ht="15" customHeight="1" x14ac:dyDescent="0.25">
      <c r="A980" t="s">
        <v>1428</v>
      </c>
      <c r="B980">
        <v>14276635</v>
      </c>
      <c r="C980" t="s">
        <v>540</v>
      </c>
      <c r="D980" t="s">
        <v>541</v>
      </c>
      <c r="E980" s="30" t="s">
        <v>1429</v>
      </c>
      <c r="F980" t="s">
        <v>549</v>
      </c>
      <c r="G980" t="s">
        <v>1295</v>
      </c>
      <c r="H980">
        <v>4364349</v>
      </c>
      <c r="I980" t="s">
        <v>1440</v>
      </c>
      <c r="J980" t="s">
        <v>1441</v>
      </c>
      <c r="K980" t="s">
        <v>549</v>
      </c>
      <c r="L980" t="s">
        <v>1440</v>
      </c>
      <c r="M980" t="s">
        <v>1442</v>
      </c>
      <c r="N980" t="s">
        <v>1443</v>
      </c>
      <c r="O980" s="87">
        <f t="shared" si="62"/>
        <v>354</v>
      </c>
      <c r="P980" t="s">
        <v>555</v>
      </c>
      <c r="Q980" s="86">
        <v>3540000</v>
      </c>
      <c r="R980" s="86">
        <v>80180000</v>
      </c>
      <c r="S980">
        <f t="shared" si="65"/>
        <v>80.180000000000007</v>
      </c>
      <c r="T980" s="86">
        <f t="shared" si="64"/>
        <v>80.180000000000007</v>
      </c>
      <c r="U980" t="s">
        <v>1444</v>
      </c>
      <c r="Z980" t="s">
        <v>8567</v>
      </c>
    </row>
    <row r="981" spans="1:30" ht="15" customHeight="1" x14ac:dyDescent="0.25">
      <c r="A981" t="s">
        <v>1428</v>
      </c>
      <c r="B981">
        <v>14276635</v>
      </c>
      <c r="C981" t="s">
        <v>540</v>
      </c>
      <c r="D981" t="s">
        <v>541</v>
      </c>
      <c r="E981" s="30" t="s">
        <v>1429</v>
      </c>
      <c r="F981" t="s">
        <v>549</v>
      </c>
      <c r="G981" t="s">
        <v>1295</v>
      </c>
      <c r="H981">
        <v>4364349</v>
      </c>
      <c r="I981" t="s">
        <v>1445</v>
      </c>
      <c r="J981" t="s">
        <v>1446</v>
      </c>
      <c r="K981" t="s">
        <v>549</v>
      </c>
      <c r="L981" t="s">
        <v>1445</v>
      </c>
      <c r="M981" t="s">
        <v>1447</v>
      </c>
      <c r="N981" t="s">
        <v>1443</v>
      </c>
      <c r="O981" s="87">
        <f t="shared" si="62"/>
        <v>135</v>
      </c>
      <c r="P981" t="s">
        <v>555</v>
      </c>
      <c r="Q981" s="86">
        <v>1350000</v>
      </c>
      <c r="R981" s="86">
        <v>30580000</v>
      </c>
      <c r="S981">
        <f t="shared" si="65"/>
        <v>30.58</v>
      </c>
      <c r="T981" s="86">
        <f t="shared" si="64"/>
        <v>30.58</v>
      </c>
      <c r="U981" t="s">
        <v>1444</v>
      </c>
      <c r="Z981" t="s">
        <v>8567</v>
      </c>
    </row>
    <row r="982" spans="1:30" ht="15" customHeight="1" x14ac:dyDescent="0.25">
      <c r="A982" t="s">
        <v>1428</v>
      </c>
      <c r="B982">
        <v>14276635</v>
      </c>
      <c r="C982" t="s">
        <v>540</v>
      </c>
      <c r="D982" t="s">
        <v>541</v>
      </c>
      <c r="E982" s="30" t="s">
        <v>1429</v>
      </c>
      <c r="F982" t="s">
        <v>549</v>
      </c>
      <c r="G982" t="s">
        <v>1295</v>
      </c>
      <c r="H982">
        <v>4364349</v>
      </c>
      <c r="I982" t="s">
        <v>1448</v>
      </c>
      <c r="J982" t="s">
        <v>1449</v>
      </c>
      <c r="K982" t="s">
        <v>549</v>
      </c>
      <c r="L982" t="s">
        <v>1448</v>
      </c>
      <c r="M982" t="s">
        <v>1450</v>
      </c>
      <c r="N982" t="s">
        <v>1451</v>
      </c>
      <c r="O982" s="87">
        <f t="shared" si="62"/>
        <v>176</v>
      </c>
      <c r="P982" t="s">
        <v>555</v>
      </c>
      <c r="Q982" s="86">
        <v>1760000</v>
      </c>
      <c r="R982" s="86">
        <v>39860000</v>
      </c>
      <c r="S982">
        <f t="shared" si="65"/>
        <v>39.86</v>
      </c>
      <c r="T982" s="86">
        <f t="shared" si="64"/>
        <v>39.86</v>
      </c>
      <c r="U982" t="s">
        <v>1444</v>
      </c>
      <c r="Z982" t="s">
        <v>8567</v>
      </c>
    </row>
    <row r="983" spans="1:30" ht="15" customHeight="1" x14ac:dyDescent="0.25">
      <c r="A983" t="s">
        <v>1428</v>
      </c>
      <c r="B983">
        <v>14276635</v>
      </c>
      <c r="C983" t="s">
        <v>540</v>
      </c>
      <c r="D983" t="s">
        <v>541</v>
      </c>
      <c r="E983" s="30" t="s">
        <v>1429</v>
      </c>
      <c r="F983" t="s">
        <v>549</v>
      </c>
      <c r="G983" t="s">
        <v>1295</v>
      </c>
      <c r="H983">
        <v>4364349</v>
      </c>
      <c r="I983" t="s">
        <v>1452</v>
      </c>
      <c r="J983" t="s">
        <v>1453</v>
      </c>
      <c r="K983" t="s">
        <v>549</v>
      </c>
      <c r="L983" t="s">
        <v>1452</v>
      </c>
      <c r="M983" t="s">
        <v>1454</v>
      </c>
      <c r="N983" t="s">
        <v>1451</v>
      </c>
      <c r="O983" s="87">
        <f t="shared" si="62"/>
        <v>537</v>
      </c>
      <c r="P983" t="s">
        <v>555</v>
      </c>
      <c r="Q983" s="86">
        <v>5370000</v>
      </c>
      <c r="R983" s="86">
        <v>121630000</v>
      </c>
      <c r="S983">
        <f t="shared" si="65"/>
        <v>121.63</v>
      </c>
      <c r="T983" s="86">
        <f t="shared" si="64"/>
        <v>121.63</v>
      </c>
      <c r="U983" t="s">
        <v>1444</v>
      </c>
      <c r="Z983" t="s">
        <v>8567</v>
      </c>
    </row>
    <row r="984" spans="1:30" ht="15" customHeight="1" x14ac:dyDescent="0.25">
      <c r="A984" t="s">
        <v>1428</v>
      </c>
      <c r="B984">
        <v>14276635</v>
      </c>
      <c r="C984" t="s">
        <v>540</v>
      </c>
      <c r="D984" t="s">
        <v>541</v>
      </c>
      <c r="E984" s="30" t="s">
        <v>1429</v>
      </c>
      <c r="F984" t="s">
        <v>549</v>
      </c>
      <c r="G984" t="s">
        <v>1295</v>
      </c>
      <c r="H984">
        <v>4364349</v>
      </c>
      <c r="I984" t="s">
        <v>1455</v>
      </c>
      <c r="J984" t="s">
        <v>1456</v>
      </c>
      <c r="K984" t="s">
        <v>549</v>
      </c>
      <c r="L984" t="s">
        <v>1455</v>
      </c>
      <c r="M984" t="s">
        <v>1457</v>
      </c>
      <c r="N984" t="s">
        <v>1458</v>
      </c>
      <c r="O984" s="87">
        <f t="shared" si="62"/>
        <v>900</v>
      </c>
      <c r="P984" t="s">
        <v>555</v>
      </c>
      <c r="Q984" s="86">
        <v>9000000</v>
      </c>
      <c r="R984" s="86">
        <v>203840000</v>
      </c>
      <c r="S984">
        <f t="shared" si="65"/>
        <v>203.84</v>
      </c>
      <c r="T984" s="86">
        <f t="shared" si="64"/>
        <v>203.84</v>
      </c>
      <c r="U984" t="s">
        <v>1459</v>
      </c>
      <c r="AD984" t="s">
        <v>8568</v>
      </c>
    </row>
    <row r="985" spans="1:30" ht="15" customHeight="1" x14ac:dyDescent="0.25">
      <c r="A985" t="s">
        <v>1428</v>
      </c>
      <c r="B985">
        <v>14276635</v>
      </c>
      <c r="C985" t="s">
        <v>540</v>
      </c>
      <c r="D985" t="s">
        <v>541</v>
      </c>
      <c r="E985" s="30" t="s">
        <v>1429</v>
      </c>
      <c r="F985" t="s">
        <v>549</v>
      </c>
      <c r="G985" t="s">
        <v>1295</v>
      </c>
      <c r="H985">
        <v>4364349</v>
      </c>
      <c r="I985" t="s">
        <v>1460</v>
      </c>
      <c r="J985" t="s">
        <v>1461</v>
      </c>
      <c r="K985" t="s">
        <v>549</v>
      </c>
      <c r="L985" t="s">
        <v>1460</v>
      </c>
      <c r="M985" t="s">
        <v>1462</v>
      </c>
      <c r="N985" t="s">
        <v>1463</v>
      </c>
      <c r="O985" s="87">
        <f t="shared" si="62"/>
        <v>750</v>
      </c>
      <c r="P985" t="s">
        <v>555</v>
      </c>
      <c r="Q985" s="86">
        <v>7500000</v>
      </c>
      <c r="R985" s="86">
        <v>169870000</v>
      </c>
      <c r="S985">
        <f t="shared" si="65"/>
        <v>169.87</v>
      </c>
      <c r="T985" s="86">
        <f t="shared" si="64"/>
        <v>169.87</v>
      </c>
      <c r="U985" t="s">
        <v>1464</v>
      </c>
      <c r="Z985" t="s">
        <v>8569</v>
      </c>
    </row>
    <row r="986" spans="1:30" ht="15" customHeight="1" x14ac:dyDescent="0.25">
      <c r="A986" t="s">
        <v>1428</v>
      </c>
      <c r="B986">
        <v>14276635</v>
      </c>
      <c r="C986" t="s">
        <v>540</v>
      </c>
      <c r="D986" t="s">
        <v>541</v>
      </c>
      <c r="E986" s="30" t="s">
        <v>1429</v>
      </c>
      <c r="F986" t="s">
        <v>549</v>
      </c>
      <c r="G986" t="s">
        <v>1295</v>
      </c>
      <c r="H986">
        <v>4364349</v>
      </c>
      <c r="I986" t="s">
        <v>1465</v>
      </c>
      <c r="J986" t="s">
        <v>1466</v>
      </c>
      <c r="K986" t="s">
        <v>549</v>
      </c>
      <c r="L986" t="s">
        <v>1465</v>
      </c>
      <c r="M986" t="s">
        <v>1467</v>
      </c>
      <c r="N986" t="s">
        <v>1463</v>
      </c>
      <c r="O986" s="87">
        <f t="shared" si="62"/>
        <v>3360</v>
      </c>
      <c r="P986" t="s">
        <v>555</v>
      </c>
      <c r="Q986" s="86">
        <v>33600000</v>
      </c>
      <c r="R986" s="86">
        <v>761010000</v>
      </c>
      <c r="S986">
        <f t="shared" si="65"/>
        <v>761.01</v>
      </c>
      <c r="T986" s="86">
        <f t="shared" si="64"/>
        <v>761.01</v>
      </c>
      <c r="U986" t="s">
        <v>1464</v>
      </c>
      <c r="Z986" t="s">
        <v>8569</v>
      </c>
    </row>
    <row r="987" spans="1:30" ht="15" customHeight="1" x14ac:dyDescent="0.25">
      <c r="A987" t="s">
        <v>1428</v>
      </c>
      <c r="B987">
        <v>14276635</v>
      </c>
      <c r="C987" t="s">
        <v>540</v>
      </c>
      <c r="D987" t="s">
        <v>541</v>
      </c>
      <c r="E987" s="30" t="s">
        <v>1429</v>
      </c>
      <c r="F987" t="s">
        <v>549</v>
      </c>
      <c r="G987" t="s">
        <v>1295</v>
      </c>
      <c r="H987">
        <v>4364349</v>
      </c>
      <c r="I987" t="s">
        <v>1468</v>
      </c>
      <c r="J987" t="s">
        <v>1469</v>
      </c>
      <c r="K987" t="s">
        <v>549</v>
      </c>
      <c r="L987" t="s">
        <v>1468</v>
      </c>
      <c r="M987" t="s">
        <v>1470</v>
      </c>
      <c r="N987" t="s">
        <v>1471</v>
      </c>
      <c r="O987" s="87">
        <f t="shared" si="62"/>
        <v>1250</v>
      </c>
      <c r="P987" t="s">
        <v>555</v>
      </c>
      <c r="Q987" s="86">
        <v>12500000</v>
      </c>
      <c r="R987" s="86">
        <v>283120000</v>
      </c>
      <c r="S987">
        <f t="shared" si="65"/>
        <v>283.12</v>
      </c>
      <c r="T987" s="86">
        <f t="shared" si="64"/>
        <v>283.12</v>
      </c>
      <c r="U987" t="s">
        <v>1472</v>
      </c>
      <c r="Z987" t="s">
        <v>7996</v>
      </c>
    </row>
    <row r="988" spans="1:30" ht="15" customHeight="1" x14ac:dyDescent="0.25">
      <c r="A988" t="s">
        <v>1428</v>
      </c>
      <c r="B988">
        <v>14276635</v>
      </c>
      <c r="C988" t="s">
        <v>540</v>
      </c>
      <c r="D988" t="s">
        <v>541</v>
      </c>
      <c r="E988" s="30" t="s">
        <v>1429</v>
      </c>
      <c r="F988" t="s">
        <v>549</v>
      </c>
      <c r="G988" t="s">
        <v>1295</v>
      </c>
      <c r="H988">
        <v>4364349</v>
      </c>
      <c r="I988" t="s">
        <v>1473</v>
      </c>
      <c r="J988" t="s">
        <v>1474</v>
      </c>
      <c r="K988" t="s">
        <v>549</v>
      </c>
      <c r="L988" t="s">
        <v>1473</v>
      </c>
      <c r="M988" t="s">
        <v>1475</v>
      </c>
      <c r="N988" t="s">
        <v>1476</v>
      </c>
      <c r="O988" s="87">
        <f t="shared" si="62"/>
        <v>1860</v>
      </c>
      <c r="P988" t="s">
        <v>555</v>
      </c>
      <c r="Q988" s="86">
        <v>18600000</v>
      </c>
      <c r="R988" s="86">
        <v>421270000</v>
      </c>
      <c r="S988">
        <f t="shared" si="65"/>
        <v>421.27</v>
      </c>
      <c r="T988" s="86">
        <f t="shared" si="64"/>
        <v>421.27</v>
      </c>
      <c r="U988" t="s">
        <v>1477</v>
      </c>
      <c r="Z988" t="s">
        <v>8570</v>
      </c>
    </row>
    <row r="989" spans="1:30" ht="15" customHeight="1" x14ac:dyDescent="0.25">
      <c r="A989" t="s">
        <v>1428</v>
      </c>
      <c r="B989">
        <v>14276635</v>
      </c>
      <c r="C989" t="s">
        <v>540</v>
      </c>
      <c r="D989" t="s">
        <v>541</v>
      </c>
      <c r="E989" s="30" t="s">
        <v>1429</v>
      </c>
      <c r="F989" t="s">
        <v>549</v>
      </c>
      <c r="G989" t="s">
        <v>1295</v>
      </c>
      <c r="H989">
        <v>4364349</v>
      </c>
      <c r="I989" t="s">
        <v>1478</v>
      </c>
      <c r="J989" t="s">
        <v>1479</v>
      </c>
      <c r="K989" t="s">
        <v>549</v>
      </c>
      <c r="L989" t="s">
        <v>1478</v>
      </c>
      <c r="M989" t="s">
        <v>1480</v>
      </c>
      <c r="N989" t="s">
        <v>1476</v>
      </c>
      <c r="O989" s="87">
        <f t="shared" si="62"/>
        <v>434</v>
      </c>
      <c r="P989" t="s">
        <v>555</v>
      </c>
      <c r="Q989" s="86">
        <v>4340000</v>
      </c>
      <c r="R989" s="86">
        <v>98300000</v>
      </c>
      <c r="S989">
        <f t="shared" si="65"/>
        <v>98.3</v>
      </c>
      <c r="T989" s="86">
        <f t="shared" si="64"/>
        <v>98.3</v>
      </c>
      <c r="U989" t="s">
        <v>1477</v>
      </c>
      <c r="Z989" t="s">
        <v>8570</v>
      </c>
    </row>
    <row r="990" spans="1:30" ht="15" customHeight="1" x14ac:dyDescent="0.25">
      <c r="A990" t="s">
        <v>1428</v>
      </c>
      <c r="B990">
        <v>14276635</v>
      </c>
      <c r="C990" t="s">
        <v>540</v>
      </c>
      <c r="D990" t="s">
        <v>541</v>
      </c>
      <c r="E990" s="30" t="s">
        <v>1429</v>
      </c>
      <c r="F990" t="s">
        <v>549</v>
      </c>
      <c r="G990" t="s">
        <v>1295</v>
      </c>
      <c r="H990">
        <v>4364349</v>
      </c>
      <c r="I990" t="s">
        <v>1481</v>
      </c>
      <c r="J990" t="s">
        <v>1482</v>
      </c>
      <c r="K990" t="s">
        <v>549</v>
      </c>
      <c r="L990" t="s">
        <v>1481</v>
      </c>
      <c r="M990" t="s">
        <v>1483</v>
      </c>
      <c r="N990" t="s">
        <v>1484</v>
      </c>
      <c r="O990" s="87">
        <f t="shared" si="62"/>
        <v>168</v>
      </c>
      <c r="P990" t="s">
        <v>555</v>
      </c>
      <c r="Q990" s="86">
        <v>1680000</v>
      </c>
      <c r="R990" s="86">
        <v>38050000</v>
      </c>
      <c r="S990">
        <f t="shared" si="65"/>
        <v>38.049999999999997</v>
      </c>
      <c r="T990" s="86">
        <f t="shared" si="64"/>
        <v>38.049999999999997</v>
      </c>
      <c r="U990" t="s">
        <v>1485</v>
      </c>
      <c r="Z990" t="s">
        <v>8036</v>
      </c>
    </row>
    <row r="991" spans="1:30" ht="15" customHeight="1" x14ac:dyDescent="0.25">
      <c r="A991" t="s">
        <v>1428</v>
      </c>
      <c r="B991">
        <v>14276635</v>
      </c>
      <c r="C991" t="s">
        <v>540</v>
      </c>
      <c r="D991" t="s">
        <v>541</v>
      </c>
      <c r="E991" s="30" t="s">
        <v>1429</v>
      </c>
      <c r="F991" t="s">
        <v>549</v>
      </c>
      <c r="G991" t="s">
        <v>1295</v>
      </c>
      <c r="H991">
        <v>4364349</v>
      </c>
      <c r="I991" t="s">
        <v>1486</v>
      </c>
      <c r="J991" t="s">
        <v>1487</v>
      </c>
      <c r="K991" t="s">
        <v>549</v>
      </c>
      <c r="L991" t="s">
        <v>1486</v>
      </c>
      <c r="M991" t="s">
        <v>1488</v>
      </c>
      <c r="N991" t="s">
        <v>1484</v>
      </c>
      <c r="O991" s="87">
        <f t="shared" si="62"/>
        <v>240</v>
      </c>
      <c r="P991" t="s">
        <v>555</v>
      </c>
      <c r="Q991" s="86">
        <v>2400000</v>
      </c>
      <c r="R991" s="86">
        <v>54360000</v>
      </c>
      <c r="S991">
        <f t="shared" si="65"/>
        <v>54.36</v>
      </c>
      <c r="T991" s="86">
        <f t="shared" si="64"/>
        <v>54.36</v>
      </c>
      <c r="U991" t="s">
        <v>1485</v>
      </c>
      <c r="Z991" t="s">
        <v>8036</v>
      </c>
    </row>
    <row r="992" spans="1:30" ht="15" customHeight="1" x14ac:dyDescent="0.25">
      <c r="A992" t="s">
        <v>1428</v>
      </c>
      <c r="B992">
        <v>14276635</v>
      </c>
      <c r="C992" t="s">
        <v>540</v>
      </c>
      <c r="D992" t="s">
        <v>541</v>
      </c>
      <c r="E992" s="30" t="s">
        <v>1429</v>
      </c>
      <c r="F992" t="s">
        <v>549</v>
      </c>
      <c r="G992" t="s">
        <v>1295</v>
      </c>
      <c r="H992">
        <v>4364349</v>
      </c>
      <c r="I992" t="s">
        <v>1489</v>
      </c>
      <c r="J992" t="s">
        <v>1490</v>
      </c>
      <c r="K992" t="s">
        <v>549</v>
      </c>
      <c r="L992" t="s">
        <v>1489</v>
      </c>
      <c r="M992" t="s">
        <v>1491</v>
      </c>
      <c r="N992" t="s">
        <v>1492</v>
      </c>
      <c r="O992" s="87">
        <f t="shared" si="62"/>
        <v>912</v>
      </c>
      <c r="P992" t="s">
        <v>555</v>
      </c>
      <c r="Q992" s="86">
        <v>9120000</v>
      </c>
      <c r="R992" s="86">
        <v>206740000</v>
      </c>
      <c r="S992">
        <f t="shared" si="65"/>
        <v>206.74</v>
      </c>
      <c r="T992" s="86">
        <f t="shared" si="64"/>
        <v>206.74</v>
      </c>
      <c r="U992" t="s">
        <v>1444</v>
      </c>
      <c r="Z992" t="s">
        <v>8567</v>
      </c>
    </row>
    <row r="993" spans="1:26" ht="15" customHeight="1" x14ac:dyDescent="0.25">
      <c r="A993" t="s">
        <v>1428</v>
      </c>
      <c r="B993">
        <v>14276635</v>
      </c>
      <c r="C993" t="s">
        <v>540</v>
      </c>
      <c r="D993" t="s">
        <v>541</v>
      </c>
      <c r="E993" s="30" t="s">
        <v>1429</v>
      </c>
      <c r="F993" t="s">
        <v>549</v>
      </c>
      <c r="G993" t="s">
        <v>1295</v>
      </c>
      <c r="H993">
        <v>4364349</v>
      </c>
      <c r="I993" t="s">
        <v>1493</v>
      </c>
      <c r="J993" t="s">
        <v>1494</v>
      </c>
      <c r="K993" t="s">
        <v>549</v>
      </c>
      <c r="L993" t="s">
        <v>1493</v>
      </c>
      <c r="M993" t="s">
        <v>1495</v>
      </c>
      <c r="N993" t="s">
        <v>1496</v>
      </c>
      <c r="O993" s="87">
        <f t="shared" si="62"/>
        <v>968</v>
      </c>
      <c r="P993" t="s">
        <v>555</v>
      </c>
      <c r="Q993" s="86">
        <v>9680000</v>
      </c>
      <c r="R993" s="86">
        <v>219430000</v>
      </c>
      <c r="S993">
        <f t="shared" si="65"/>
        <v>219.43</v>
      </c>
      <c r="T993" s="86">
        <f t="shared" si="64"/>
        <v>219.43</v>
      </c>
      <c r="U993" t="s">
        <v>1444</v>
      </c>
      <c r="Z993" t="s">
        <v>8567</v>
      </c>
    </row>
    <row r="994" spans="1:26" ht="15" customHeight="1" x14ac:dyDescent="0.25">
      <c r="A994" t="s">
        <v>1428</v>
      </c>
      <c r="B994">
        <v>14276635</v>
      </c>
      <c r="C994" t="s">
        <v>540</v>
      </c>
      <c r="D994" t="s">
        <v>541</v>
      </c>
      <c r="E994" s="30" t="s">
        <v>1429</v>
      </c>
      <c r="F994" t="s">
        <v>549</v>
      </c>
      <c r="G994" t="s">
        <v>1295</v>
      </c>
      <c r="H994">
        <v>4364349</v>
      </c>
      <c r="I994" t="s">
        <v>1497</v>
      </c>
      <c r="J994" t="s">
        <v>1498</v>
      </c>
      <c r="K994" t="s">
        <v>549</v>
      </c>
      <c r="L994" t="s">
        <v>1497</v>
      </c>
      <c r="M994" t="s">
        <v>1499</v>
      </c>
      <c r="N994" t="s">
        <v>1492</v>
      </c>
      <c r="O994" s="87">
        <f t="shared" si="62"/>
        <v>735</v>
      </c>
      <c r="P994" t="s">
        <v>555</v>
      </c>
      <c r="Q994" s="86">
        <v>7350000</v>
      </c>
      <c r="R994" s="86">
        <v>166610000</v>
      </c>
      <c r="S994">
        <f t="shared" si="65"/>
        <v>166.61</v>
      </c>
      <c r="T994" s="86">
        <f t="shared" si="64"/>
        <v>166.61</v>
      </c>
      <c r="U994" t="s">
        <v>1444</v>
      </c>
      <c r="Z994" t="s">
        <v>8567</v>
      </c>
    </row>
    <row r="995" spans="1:26" ht="15" customHeight="1" x14ac:dyDescent="0.25">
      <c r="A995" t="s">
        <v>1428</v>
      </c>
      <c r="B995">
        <v>14276635</v>
      </c>
      <c r="C995" t="s">
        <v>540</v>
      </c>
      <c r="D995" t="s">
        <v>541</v>
      </c>
      <c r="E995" s="30" t="s">
        <v>1429</v>
      </c>
      <c r="F995" t="s">
        <v>549</v>
      </c>
      <c r="G995" t="s">
        <v>1295</v>
      </c>
      <c r="H995">
        <v>4364349</v>
      </c>
      <c r="I995" t="s">
        <v>1500</v>
      </c>
      <c r="J995" t="s">
        <v>1501</v>
      </c>
      <c r="K995" t="s">
        <v>549</v>
      </c>
      <c r="L995" t="s">
        <v>1500</v>
      </c>
      <c r="M995" t="s">
        <v>1502</v>
      </c>
      <c r="N995" t="s">
        <v>1496</v>
      </c>
      <c r="O995" s="87">
        <f t="shared" si="62"/>
        <v>231</v>
      </c>
      <c r="P995" t="s">
        <v>555</v>
      </c>
      <c r="Q995" s="86">
        <v>2310000</v>
      </c>
      <c r="R995" s="86">
        <v>52360000</v>
      </c>
      <c r="S995">
        <f t="shared" si="65"/>
        <v>52.36</v>
      </c>
      <c r="T995" s="86">
        <f t="shared" si="64"/>
        <v>52.36</v>
      </c>
      <c r="U995" t="s">
        <v>1444</v>
      </c>
      <c r="Z995" t="s">
        <v>8567</v>
      </c>
    </row>
    <row r="996" spans="1:26" ht="15" customHeight="1" x14ac:dyDescent="0.25">
      <c r="A996" t="s">
        <v>1428</v>
      </c>
      <c r="B996">
        <v>14276635</v>
      </c>
      <c r="C996" t="s">
        <v>540</v>
      </c>
      <c r="D996" t="s">
        <v>541</v>
      </c>
      <c r="E996" s="30" t="s">
        <v>1429</v>
      </c>
      <c r="F996" t="s">
        <v>549</v>
      </c>
      <c r="G996" t="s">
        <v>1295</v>
      </c>
      <c r="H996">
        <v>4364349</v>
      </c>
      <c r="I996" t="s">
        <v>1503</v>
      </c>
      <c r="J996" t="s">
        <v>1504</v>
      </c>
      <c r="K996" t="s">
        <v>549</v>
      </c>
      <c r="L996" t="s">
        <v>1503</v>
      </c>
      <c r="M996" t="s">
        <v>1505</v>
      </c>
      <c r="N996" t="s">
        <v>1496</v>
      </c>
      <c r="O996" s="87">
        <f t="shared" si="62"/>
        <v>925</v>
      </c>
      <c r="P996" t="s">
        <v>555</v>
      </c>
      <c r="Q996" s="86">
        <v>9250000</v>
      </c>
      <c r="R996" s="86">
        <v>209680000</v>
      </c>
      <c r="S996">
        <f t="shared" si="65"/>
        <v>209.68</v>
      </c>
      <c r="T996" s="86">
        <f t="shared" si="64"/>
        <v>209.68</v>
      </c>
      <c r="U996" t="s">
        <v>1444</v>
      </c>
      <c r="Z996" t="s">
        <v>8567</v>
      </c>
    </row>
    <row r="997" spans="1:26" ht="15" customHeight="1" x14ac:dyDescent="0.25">
      <c r="A997" t="s">
        <v>1428</v>
      </c>
      <c r="B997">
        <v>14276635</v>
      </c>
      <c r="C997" t="s">
        <v>540</v>
      </c>
      <c r="D997" t="s">
        <v>541</v>
      </c>
      <c r="E997" s="30" t="s">
        <v>1429</v>
      </c>
      <c r="F997" t="s">
        <v>549</v>
      </c>
      <c r="G997" t="s">
        <v>1295</v>
      </c>
      <c r="H997">
        <v>4364349</v>
      </c>
      <c r="I997" t="s">
        <v>1506</v>
      </c>
      <c r="J997" t="s">
        <v>1507</v>
      </c>
      <c r="K997" t="s">
        <v>549</v>
      </c>
      <c r="L997" t="s">
        <v>1506</v>
      </c>
      <c r="M997" t="s">
        <v>1508</v>
      </c>
      <c r="N997" t="s">
        <v>1492</v>
      </c>
      <c r="O997" s="87">
        <f t="shared" si="62"/>
        <v>267</v>
      </c>
      <c r="P997" t="s">
        <v>555</v>
      </c>
      <c r="Q997" s="86">
        <v>2670000</v>
      </c>
      <c r="R997" s="86">
        <v>60530000</v>
      </c>
      <c r="S997">
        <f t="shared" si="65"/>
        <v>60.53</v>
      </c>
      <c r="T997" s="86">
        <f t="shared" si="64"/>
        <v>60.53</v>
      </c>
      <c r="U997" t="s">
        <v>1444</v>
      </c>
      <c r="Z997" t="s">
        <v>8567</v>
      </c>
    </row>
    <row r="998" spans="1:26" ht="15" customHeight="1" x14ac:dyDescent="0.25">
      <c r="A998" t="s">
        <v>1428</v>
      </c>
      <c r="B998">
        <v>14276635</v>
      </c>
      <c r="C998" t="s">
        <v>540</v>
      </c>
      <c r="D998" t="s">
        <v>541</v>
      </c>
      <c r="E998" s="30" t="s">
        <v>1429</v>
      </c>
      <c r="F998" t="s">
        <v>549</v>
      </c>
      <c r="G998" t="s">
        <v>1295</v>
      </c>
      <c r="H998">
        <v>4364349</v>
      </c>
      <c r="I998" t="s">
        <v>1509</v>
      </c>
      <c r="J998" t="s">
        <v>1510</v>
      </c>
      <c r="K998" t="s">
        <v>549</v>
      </c>
      <c r="L998" t="s">
        <v>1509</v>
      </c>
      <c r="M998" t="s">
        <v>1511</v>
      </c>
      <c r="N998" t="s">
        <v>1496</v>
      </c>
      <c r="O998" s="87">
        <f t="shared" si="62"/>
        <v>537</v>
      </c>
      <c r="P998" t="s">
        <v>555</v>
      </c>
      <c r="Q998" s="86">
        <v>5370000</v>
      </c>
      <c r="R998" s="86">
        <v>121730000</v>
      </c>
      <c r="S998">
        <f t="shared" si="65"/>
        <v>121.73</v>
      </c>
      <c r="T998" s="86">
        <f t="shared" si="64"/>
        <v>121.73</v>
      </c>
      <c r="U998" t="s">
        <v>1444</v>
      </c>
      <c r="Z998" t="s">
        <v>8567</v>
      </c>
    </row>
    <row r="999" spans="1:26" ht="15" customHeight="1" x14ac:dyDescent="0.25">
      <c r="A999" t="s">
        <v>1428</v>
      </c>
      <c r="B999">
        <v>14276635</v>
      </c>
      <c r="C999" t="s">
        <v>540</v>
      </c>
      <c r="D999" t="s">
        <v>541</v>
      </c>
      <c r="E999" s="30" t="s">
        <v>1429</v>
      </c>
      <c r="F999" t="s">
        <v>549</v>
      </c>
      <c r="G999" t="s">
        <v>1295</v>
      </c>
      <c r="H999">
        <v>4364349</v>
      </c>
      <c r="I999" t="s">
        <v>1512</v>
      </c>
      <c r="J999" t="s">
        <v>1513</v>
      </c>
      <c r="K999" t="s">
        <v>549</v>
      </c>
      <c r="L999" t="s">
        <v>1512</v>
      </c>
      <c r="M999" t="s">
        <v>1514</v>
      </c>
      <c r="N999" t="s">
        <v>1492</v>
      </c>
      <c r="O999" s="87">
        <f t="shared" si="62"/>
        <v>531</v>
      </c>
      <c r="P999" t="s">
        <v>555</v>
      </c>
      <c r="Q999" s="86">
        <v>5310000</v>
      </c>
      <c r="R999" s="86">
        <v>120370000</v>
      </c>
      <c r="S999">
        <f t="shared" si="65"/>
        <v>120.37</v>
      </c>
      <c r="T999" s="86">
        <f t="shared" si="64"/>
        <v>120.37</v>
      </c>
      <c r="U999" t="s">
        <v>1444</v>
      </c>
      <c r="Z999" t="s">
        <v>8567</v>
      </c>
    </row>
    <row r="1000" spans="1:26" ht="15" customHeight="1" x14ac:dyDescent="0.25">
      <c r="A1000" t="s">
        <v>1428</v>
      </c>
      <c r="B1000">
        <v>14276635</v>
      </c>
      <c r="C1000" t="s">
        <v>540</v>
      </c>
      <c r="D1000" t="s">
        <v>541</v>
      </c>
      <c r="E1000" s="30" t="s">
        <v>1429</v>
      </c>
      <c r="F1000" t="s">
        <v>549</v>
      </c>
      <c r="G1000" t="s">
        <v>1295</v>
      </c>
      <c r="H1000">
        <v>4364349</v>
      </c>
      <c r="I1000" t="s">
        <v>1515</v>
      </c>
      <c r="J1000" t="s">
        <v>1516</v>
      </c>
      <c r="K1000" t="s">
        <v>549</v>
      </c>
      <c r="L1000" t="s">
        <v>1515</v>
      </c>
      <c r="M1000" t="s">
        <v>1517</v>
      </c>
      <c r="N1000" t="s">
        <v>1496</v>
      </c>
      <c r="O1000" s="87">
        <f t="shared" si="62"/>
        <v>176</v>
      </c>
      <c r="P1000" t="s">
        <v>555</v>
      </c>
      <c r="Q1000" s="86">
        <v>1760000</v>
      </c>
      <c r="R1000" s="86">
        <v>39900000</v>
      </c>
      <c r="S1000">
        <f t="shared" si="65"/>
        <v>39.9</v>
      </c>
      <c r="T1000" s="86">
        <f t="shared" si="64"/>
        <v>39.9</v>
      </c>
      <c r="U1000" t="s">
        <v>1444</v>
      </c>
      <c r="Z1000" t="s">
        <v>8567</v>
      </c>
    </row>
    <row r="1001" spans="1:26" ht="15" customHeight="1" x14ac:dyDescent="0.25">
      <c r="A1001" t="s">
        <v>1428</v>
      </c>
      <c r="B1001">
        <v>14276635</v>
      </c>
      <c r="C1001" t="s">
        <v>540</v>
      </c>
      <c r="D1001" t="s">
        <v>541</v>
      </c>
      <c r="E1001" s="30" t="s">
        <v>1429</v>
      </c>
      <c r="F1001" t="s">
        <v>549</v>
      </c>
      <c r="G1001" t="s">
        <v>1295</v>
      </c>
      <c r="H1001">
        <v>4364349</v>
      </c>
      <c r="I1001" t="s">
        <v>1518</v>
      </c>
      <c r="J1001" t="s">
        <v>1519</v>
      </c>
      <c r="K1001" t="s">
        <v>549</v>
      </c>
      <c r="L1001" t="s">
        <v>1518</v>
      </c>
      <c r="M1001" t="s">
        <v>1520</v>
      </c>
      <c r="N1001" t="s">
        <v>1492</v>
      </c>
      <c r="O1001" s="87">
        <f t="shared" si="62"/>
        <v>236</v>
      </c>
      <c r="P1001" t="s">
        <v>555</v>
      </c>
      <c r="Q1001" s="86">
        <v>2360000</v>
      </c>
      <c r="R1001" s="86">
        <v>53500000</v>
      </c>
      <c r="S1001">
        <f t="shared" si="65"/>
        <v>53.5</v>
      </c>
      <c r="T1001" s="86">
        <f t="shared" si="64"/>
        <v>53.5</v>
      </c>
      <c r="U1001" t="s">
        <v>1444</v>
      </c>
      <c r="Z1001" t="s">
        <v>8567</v>
      </c>
    </row>
    <row r="1002" spans="1:26" ht="15" customHeight="1" x14ac:dyDescent="0.25">
      <c r="A1002" t="s">
        <v>1428</v>
      </c>
      <c r="B1002">
        <v>14276635</v>
      </c>
      <c r="C1002" t="s">
        <v>540</v>
      </c>
      <c r="D1002" t="s">
        <v>541</v>
      </c>
      <c r="E1002" s="30" t="s">
        <v>1429</v>
      </c>
      <c r="F1002" t="s">
        <v>549</v>
      </c>
      <c r="G1002" t="s">
        <v>1295</v>
      </c>
      <c r="H1002">
        <v>4364349</v>
      </c>
      <c r="I1002" t="s">
        <v>1521</v>
      </c>
      <c r="J1002" t="s">
        <v>1522</v>
      </c>
      <c r="K1002" t="s">
        <v>549</v>
      </c>
      <c r="L1002" t="s">
        <v>1521</v>
      </c>
      <c r="M1002" t="s">
        <v>1523</v>
      </c>
      <c r="N1002" t="s">
        <v>1492</v>
      </c>
      <c r="O1002" s="87">
        <f t="shared" si="62"/>
        <v>135</v>
      </c>
      <c r="P1002" t="s">
        <v>555</v>
      </c>
      <c r="Q1002" s="86">
        <v>1350000</v>
      </c>
      <c r="R1002" s="86">
        <v>30600000</v>
      </c>
      <c r="S1002">
        <f t="shared" si="65"/>
        <v>30.6</v>
      </c>
      <c r="T1002" s="86">
        <f t="shared" si="64"/>
        <v>30.6</v>
      </c>
      <c r="U1002" t="s">
        <v>1444</v>
      </c>
      <c r="Z1002" t="s">
        <v>8567</v>
      </c>
    </row>
    <row r="1003" spans="1:26" ht="15" customHeight="1" x14ac:dyDescent="0.25">
      <c r="A1003" t="s">
        <v>1428</v>
      </c>
      <c r="B1003">
        <v>14276635</v>
      </c>
      <c r="C1003" t="s">
        <v>540</v>
      </c>
      <c r="D1003" t="s">
        <v>541</v>
      </c>
      <c r="E1003" s="30" t="s">
        <v>1429</v>
      </c>
      <c r="F1003" t="s">
        <v>549</v>
      </c>
      <c r="G1003" t="s">
        <v>1295</v>
      </c>
      <c r="H1003">
        <v>4364349</v>
      </c>
      <c r="I1003" t="s">
        <v>1524</v>
      </c>
      <c r="J1003" t="s">
        <v>1525</v>
      </c>
      <c r="K1003" t="s">
        <v>549</v>
      </c>
      <c r="L1003" t="s">
        <v>1524</v>
      </c>
      <c r="M1003" t="s">
        <v>1526</v>
      </c>
      <c r="N1003" t="s">
        <v>1527</v>
      </c>
      <c r="O1003" s="87">
        <f t="shared" si="62"/>
        <v>288</v>
      </c>
      <c r="P1003" t="s">
        <v>555</v>
      </c>
      <c r="Q1003" s="86">
        <v>2880000</v>
      </c>
      <c r="R1003" s="86">
        <v>65290000</v>
      </c>
      <c r="S1003">
        <f t="shared" si="65"/>
        <v>65.290000000000006</v>
      </c>
      <c r="T1003" s="86">
        <f t="shared" si="64"/>
        <v>65.290000000000006</v>
      </c>
      <c r="U1003" t="s">
        <v>1528</v>
      </c>
      <c r="Z1003" t="s">
        <v>8571</v>
      </c>
    </row>
    <row r="1004" spans="1:26" ht="15" customHeight="1" x14ac:dyDescent="0.25">
      <c r="A1004" t="s">
        <v>1428</v>
      </c>
      <c r="B1004">
        <v>14276635</v>
      </c>
      <c r="C1004" t="s">
        <v>540</v>
      </c>
      <c r="D1004" t="s">
        <v>541</v>
      </c>
      <c r="E1004" s="30" t="s">
        <v>1429</v>
      </c>
      <c r="F1004" t="s">
        <v>549</v>
      </c>
      <c r="G1004" t="s">
        <v>1295</v>
      </c>
      <c r="H1004">
        <v>4364349</v>
      </c>
      <c r="I1004" t="s">
        <v>1529</v>
      </c>
      <c r="J1004" t="s">
        <v>1530</v>
      </c>
      <c r="K1004" t="s">
        <v>549</v>
      </c>
      <c r="L1004" t="s">
        <v>1529</v>
      </c>
      <c r="M1004" t="s">
        <v>1531</v>
      </c>
      <c r="N1004" t="s">
        <v>1527</v>
      </c>
      <c r="O1004" s="87">
        <f t="shared" si="62"/>
        <v>288</v>
      </c>
      <c r="P1004" t="s">
        <v>555</v>
      </c>
      <c r="Q1004" s="86">
        <v>2880000</v>
      </c>
      <c r="R1004" s="86">
        <v>65290000</v>
      </c>
      <c r="S1004">
        <f t="shared" si="65"/>
        <v>65.290000000000006</v>
      </c>
      <c r="T1004" s="86">
        <f t="shared" si="64"/>
        <v>65.290000000000006</v>
      </c>
      <c r="U1004" t="s">
        <v>1528</v>
      </c>
      <c r="Z1004" t="s">
        <v>8571</v>
      </c>
    </row>
    <row r="1005" spans="1:26" ht="15" customHeight="1" x14ac:dyDescent="0.25">
      <c r="A1005" t="s">
        <v>1428</v>
      </c>
      <c r="B1005">
        <v>14276635</v>
      </c>
      <c r="C1005" t="s">
        <v>540</v>
      </c>
      <c r="D1005" t="s">
        <v>541</v>
      </c>
      <c r="E1005" s="30" t="s">
        <v>1429</v>
      </c>
      <c r="F1005" t="s">
        <v>549</v>
      </c>
      <c r="G1005" t="s">
        <v>1295</v>
      </c>
      <c r="H1005">
        <v>4364349</v>
      </c>
      <c r="I1005" t="s">
        <v>1532</v>
      </c>
      <c r="J1005" t="s">
        <v>1533</v>
      </c>
      <c r="K1005" t="s">
        <v>549</v>
      </c>
      <c r="L1005" t="s">
        <v>1532</v>
      </c>
      <c r="M1005" t="s">
        <v>1534</v>
      </c>
      <c r="N1005" t="s">
        <v>1527</v>
      </c>
      <c r="O1005" s="87">
        <f t="shared" si="62"/>
        <v>288</v>
      </c>
      <c r="P1005" t="s">
        <v>555</v>
      </c>
      <c r="Q1005" s="86">
        <v>2880000</v>
      </c>
      <c r="R1005" s="86">
        <v>65290000</v>
      </c>
      <c r="S1005">
        <f t="shared" si="65"/>
        <v>65.290000000000006</v>
      </c>
      <c r="T1005" s="86">
        <f t="shared" si="64"/>
        <v>65.290000000000006</v>
      </c>
      <c r="U1005" t="s">
        <v>1528</v>
      </c>
      <c r="Z1005" t="s">
        <v>8571</v>
      </c>
    </row>
    <row r="1006" spans="1:26" ht="15" customHeight="1" x14ac:dyDescent="0.25">
      <c r="A1006" t="s">
        <v>1428</v>
      </c>
      <c r="B1006">
        <v>14276635</v>
      </c>
      <c r="C1006" t="s">
        <v>540</v>
      </c>
      <c r="D1006" t="s">
        <v>541</v>
      </c>
      <c r="E1006" s="30" t="s">
        <v>1429</v>
      </c>
      <c r="F1006" t="s">
        <v>549</v>
      </c>
      <c r="G1006" t="s">
        <v>1295</v>
      </c>
      <c r="H1006">
        <v>4364349</v>
      </c>
      <c r="I1006" t="s">
        <v>1535</v>
      </c>
      <c r="J1006" t="s">
        <v>1536</v>
      </c>
      <c r="K1006" t="s">
        <v>549</v>
      </c>
      <c r="L1006" t="s">
        <v>1535</v>
      </c>
      <c r="M1006" t="s">
        <v>1537</v>
      </c>
      <c r="N1006" t="s">
        <v>1527</v>
      </c>
      <c r="O1006" s="87">
        <f t="shared" si="62"/>
        <v>600</v>
      </c>
      <c r="P1006" t="s">
        <v>555</v>
      </c>
      <c r="Q1006" s="86">
        <v>6000000</v>
      </c>
      <c r="R1006" s="86">
        <v>136010000</v>
      </c>
      <c r="S1006">
        <f t="shared" si="65"/>
        <v>136.01</v>
      </c>
      <c r="T1006" s="86">
        <f t="shared" si="64"/>
        <v>136.01</v>
      </c>
      <c r="U1006" t="s">
        <v>1528</v>
      </c>
      <c r="Z1006" t="s">
        <v>8571</v>
      </c>
    </row>
    <row r="1007" spans="1:26" ht="15" customHeight="1" x14ac:dyDescent="0.25">
      <c r="A1007" t="s">
        <v>1428</v>
      </c>
      <c r="B1007">
        <v>14276635</v>
      </c>
      <c r="C1007" t="s">
        <v>540</v>
      </c>
      <c r="D1007" t="s">
        <v>541</v>
      </c>
      <c r="E1007" s="30" t="s">
        <v>1429</v>
      </c>
      <c r="F1007" t="s">
        <v>549</v>
      </c>
      <c r="G1007" t="s">
        <v>1295</v>
      </c>
      <c r="H1007">
        <v>4364349</v>
      </c>
      <c r="I1007" t="s">
        <v>1538</v>
      </c>
      <c r="J1007" t="s">
        <v>1539</v>
      </c>
      <c r="K1007" t="s">
        <v>549</v>
      </c>
      <c r="L1007" t="s">
        <v>1538</v>
      </c>
      <c r="M1007" t="s">
        <v>1540</v>
      </c>
      <c r="N1007" t="s">
        <v>1541</v>
      </c>
      <c r="O1007" s="87">
        <f t="shared" si="62"/>
        <v>725.7</v>
      </c>
      <c r="P1007" t="s">
        <v>555</v>
      </c>
      <c r="Q1007" s="86">
        <v>7257000</v>
      </c>
      <c r="R1007" s="86">
        <v>164510000</v>
      </c>
      <c r="S1007">
        <f t="shared" si="65"/>
        <v>164.51</v>
      </c>
      <c r="T1007" s="86">
        <f t="shared" si="64"/>
        <v>164.51</v>
      </c>
      <c r="U1007" t="s">
        <v>1542</v>
      </c>
      <c r="Z1007" t="s">
        <v>8038</v>
      </c>
    </row>
    <row r="1008" spans="1:26" ht="15" customHeight="1" x14ac:dyDescent="0.25">
      <c r="A1008" t="s">
        <v>1428</v>
      </c>
      <c r="B1008">
        <v>14276635</v>
      </c>
      <c r="C1008" t="s">
        <v>540</v>
      </c>
      <c r="D1008" t="s">
        <v>541</v>
      </c>
      <c r="E1008" s="30" t="s">
        <v>1429</v>
      </c>
      <c r="F1008" t="s">
        <v>549</v>
      </c>
      <c r="G1008" t="s">
        <v>1295</v>
      </c>
      <c r="H1008">
        <v>4364349</v>
      </c>
      <c r="I1008" t="s">
        <v>1543</v>
      </c>
      <c r="J1008" t="s">
        <v>1544</v>
      </c>
      <c r="K1008" t="s">
        <v>549</v>
      </c>
      <c r="L1008" t="s">
        <v>1543</v>
      </c>
      <c r="M1008" t="s">
        <v>1545</v>
      </c>
      <c r="N1008" t="s">
        <v>1546</v>
      </c>
      <c r="O1008" s="87">
        <f t="shared" si="62"/>
        <v>2700</v>
      </c>
      <c r="P1008" t="s">
        <v>555</v>
      </c>
      <c r="Q1008" s="86">
        <v>27000000</v>
      </c>
      <c r="R1008" s="86">
        <v>612050000</v>
      </c>
      <c r="S1008">
        <f t="shared" si="65"/>
        <v>612.04999999999995</v>
      </c>
      <c r="T1008" s="86">
        <f t="shared" si="64"/>
        <v>612.04999999999995</v>
      </c>
      <c r="U1008" t="s">
        <v>1547</v>
      </c>
      <c r="Z1008" t="s">
        <v>8508</v>
      </c>
    </row>
    <row r="1009" spans="1:27" ht="15" customHeight="1" x14ac:dyDescent="0.25">
      <c r="A1009" t="s">
        <v>1428</v>
      </c>
      <c r="B1009">
        <v>14276635</v>
      </c>
      <c r="C1009" t="s">
        <v>540</v>
      </c>
      <c r="D1009" t="s">
        <v>541</v>
      </c>
      <c r="E1009" s="30" t="s">
        <v>1429</v>
      </c>
      <c r="F1009" t="s">
        <v>549</v>
      </c>
      <c r="G1009" t="s">
        <v>1295</v>
      </c>
      <c r="H1009">
        <v>4364349</v>
      </c>
      <c r="I1009" t="s">
        <v>1548</v>
      </c>
      <c r="J1009" t="s">
        <v>1549</v>
      </c>
      <c r="K1009" t="s">
        <v>549</v>
      </c>
      <c r="L1009" t="s">
        <v>1548</v>
      </c>
      <c r="M1009" t="s">
        <v>1550</v>
      </c>
      <c r="N1009" t="s">
        <v>1551</v>
      </c>
      <c r="O1009" s="87">
        <f t="shared" ref="O1009:O1072" si="66">Q1009/10000</f>
        <v>531</v>
      </c>
      <c r="P1009" t="s">
        <v>555</v>
      </c>
      <c r="Q1009" s="86">
        <v>5310000</v>
      </c>
      <c r="R1009" s="86">
        <v>120950000</v>
      </c>
      <c r="S1009">
        <f t="shared" ref="S1009:S1040" si="67">R1009/1000000</f>
        <v>120.95</v>
      </c>
      <c r="T1009" s="86">
        <f t="shared" ref="T1009:T1072" si="68">R1009/1000000</f>
        <v>120.95</v>
      </c>
      <c r="U1009" t="s">
        <v>1444</v>
      </c>
      <c r="Z1009" t="s">
        <v>8567</v>
      </c>
    </row>
    <row r="1010" spans="1:27" ht="15" customHeight="1" x14ac:dyDescent="0.25">
      <c r="A1010" t="s">
        <v>1428</v>
      </c>
      <c r="B1010">
        <v>14276635</v>
      </c>
      <c r="C1010" t="s">
        <v>540</v>
      </c>
      <c r="D1010" t="s">
        <v>541</v>
      </c>
      <c r="E1010" s="30" t="s">
        <v>1429</v>
      </c>
      <c r="F1010" t="s">
        <v>549</v>
      </c>
      <c r="G1010" t="s">
        <v>1295</v>
      </c>
      <c r="H1010">
        <v>4364349</v>
      </c>
      <c r="I1010" t="s">
        <v>1552</v>
      </c>
      <c r="J1010" t="s">
        <v>1553</v>
      </c>
      <c r="K1010" t="s">
        <v>549</v>
      </c>
      <c r="L1010" t="s">
        <v>1552</v>
      </c>
      <c r="M1010" t="s">
        <v>1554</v>
      </c>
      <c r="N1010" t="s">
        <v>1555</v>
      </c>
      <c r="O1010" s="87">
        <f t="shared" si="66"/>
        <v>925</v>
      </c>
      <c r="P1010" t="s">
        <v>555</v>
      </c>
      <c r="Q1010" s="86">
        <v>9250000</v>
      </c>
      <c r="R1010" s="86">
        <v>210700000</v>
      </c>
      <c r="S1010">
        <f t="shared" si="67"/>
        <v>210.7</v>
      </c>
      <c r="T1010" s="86">
        <f t="shared" si="68"/>
        <v>210.7</v>
      </c>
      <c r="U1010" t="s">
        <v>1444</v>
      </c>
      <c r="Z1010" t="s">
        <v>8567</v>
      </c>
    </row>
    <row r="1011" spans="1:27" ht="15" customHeight="1" x14ac:dyDescent="0.25">
      <c r="A1011" t="s">
        <v>1428</v>
      </c>
      <c r="B1011">
        <v>14276635</v>
      </c>
      <c r="C1011" t="s">
        <v>540</v>
      </c>
      <c r="D1011" t="s">
        <v>541</v>
      </c>
      <c r="E1011" s="30" t="s">
        <v>1429</v>
      </c>
      <c r="F1011" t="s">
        <v>549</v>
      </c>
      <c r="G1011" t="s">
        <v>1295</v>
      </c>
      <c r="H1011">
        <v>4364349</v>
      </c>
      <c r="I1011" t="s">
        <v>1556</v>
      </c>
      <c r="J1011" t="s">
        <v>1557</v>
      </c>
      <c r="K1011" t="s">
        <v>549</v>
      </c>
      <c r="L1011" t="s">
        <v>1556</v>
      </c>
      <c r="M1011" t="s">
        <v>1558</v>
      </c>
      <c r="N1011" t="s">
        <v>1555</v>
      </c>
      <c r="O1011" s="87">
        <f t="shared" si="66"/>
        <v>537</v>
      </c>
      <c r="P1011" t="s">
        <v>555</v>
      </c>
      <c r="Q1011" s="86">
        <v>5370000</v>
      </c>
      <c r="R1011" s="86">
        <v>122320000</v>
      </c>
      <c r="S1011">
        <f t="shared" si="67"/>
        <v>122.32</v>
      </c>
      <c r="T1011" s="86">
        <f t="shared" si="68"/>
        <v>122.32</v>
      </c>
      <c r="U1011" t="s">
        <v>1444</v>
      </c>
      <c r="Z1011" t="s">
        <v>8567</v>
      </c>
    </row>
    <row r="1012" spans="1:27" ht="15" customHeight="1" x14ac:dyDescent="0.25">
      <c r="A1012" t="s">
        <v>1428</v>
      </c>
      <c r="B1012">
        <v>14276635</v>
      </c>
      <c r="C1012" t="s">
        <v>540</v>
      </c>
      <c r="D1012" t="s">
        <v>541</v>
      </c>
      <c r="E1012" s="30" t="s">
        <v>1429</v>
      </c>
      <c r="F1012" t="s">
        <v>549</v>
      </c>
      <c r="G1012" t="s">
        <v>1295</v>
      </c>
      <c r="H1012">
        <v>4364349</v>
      </c>
      <c r="I1012" t="s">
        <v>1559</v>
      </c>
      <c r="J1012" t="s">
        <v>1560</v>
      </c>
      <c r="K1012" t="s">
        <v>549</v>
      </c>
      <c r="L1012" t="s">
        <v>1559</v>
      </c>
      <c r="M1012" t="s">
        <v>1561</v>
      </c>
      <c r="N1012" t="s">
        <v>1551</v>
      </c>
      <c r="O1012" s="87">
        <f t="shared" si="66"/>
        <v>912</v>
      </c>
      <c r="P1012" t="s">
        <v>555</v>
      </c>
      <c r="Q1012" s="86">
        <v>9120000</v>
      </c>
      <c r="R1012" s="86">
        <v>207740000</v>
      </c>
      <c r="S1012">
        <f t="shared" si="67"/>
        <v>207.74</v>
      </c>
      <c r="T1012" s="86">
        <f t="shared" si="68"/>
        <v>207.74</v>
      </c>
      <c r="U1012" t="s">
        <v>1444</v>
      </c>
      <c r="Z1012" t="s">
        <v>8567</v>
      </c>
    </row>
    <row r="1013" spans="1:27" ht="15" customHeight="1" x14ac:dyDescent="0.25">
      <c r="A1013" t="s">
        <v>1428</v>
      </c>
      <c r="B1013">
        <v>14276635</v>
      </c>
      <c r="C1013" t="s">
        <v>540</v>
      </c>
      <c r="D1013" t="s">
        <v>541</v>
      </c>
      <c r="E1013" s="30" t="s">
        <v>1429</v>
      </c>
      <c r="F1013" t="s">
        <v>549</v>
      </c>
      <c r="G1013" t="s">
        <v>1295</v>
      </c>
      <c r="H1013">
        <v>4364349</v>
      </c>
      <c r="I1013" t="s">
        <v>1562</v>
      </c>
      <c r="J1013" t="s">
        <v>1563</v>
      </c>
      <c r="K1013" t="s">
        <v>549</v>
      </c>
      <c r="L1013" t="s">
        <v>1562</v>
      </c>
      <c r="M1013" t="s">
        <v>1564</v>
      </c>
      <c r="N1013" t="s">
        <v>1551</v>
      </c>
      <c r="O1013" s="87">
        <f t="shared" si="66"/>
        <v>735</v>
      </c>
      <c r="P1013" t="s">
        <v>555</v>
      </c>
      <c r="Q1013" s="86">
        <v>7350000</v>
      </c>
      <c r="R1013" s="86">
        <v>167420000</v>
      </c>
      <c r="S1013">
        <f t="shared" si="67"/>
        <v>167.42</v>
      </c>
      <c r="T1013" s="86">
        <f t="shared" si="68"/>
        <v>167.42</v>
      </c>
      <c r="U1013" t="s">
        <v>1444</v>
      </c>
      <c r="Z1013" t="s">
        <v>8567</v>
      </c>
    </row>
    <row r="1014" spans="1:27" ht="15" customHeight="1" x14ac:dyDescent="0.25">
      <c r="A1014" t="s">
        <v>1428</v>
      </c>
      <c r="B1014">
        <v>14276635</v>
      </c>
      <c r="C1014" t="s">
        <v>540</v>
      </c>
      <c r="D1014" t="s">
        <v>541</v>
      </c>
      <c r="E1014" s="30" t="s">
        <v>1429</v>
      </c>
      <c r="F1014" t="s">
        <v>549</v>
      </c>
      <c r="G1014" t="s">
        <v>1295</v>
      </c>
      <c r="H1014">
        <v>4364349</v>
      </c>
      <c r="I1014" t="s">
        <v>1565</v>
      </c>
      <c r="J1014" t="s">
        <v>1566</v>
      </c>
      <c r="K1014" t="s">
        <v>549</v>
      </c>
      <c r="L1014" t="s">
        <v>1565</v>
      </c>
      <c r="M1014" t="s">
        <v>1567</v>
      </c>
      <c r="N1014" t="s">
        <v>1551</v>
      </c>
      <c r="O1014" s="87">
        <f t="shared" si="66"/>
        <v>267</v>
      </c>
      <c r="P1014" t="s">
        <v>555</v>
      </c>
      <c r="Q1014" s="86">
        <v>2670000</v>
      </c>
      <c r="R1014" s="86">
        <v>60820000</v>
      </c>
      <c r="S1014">
        <f t="shared" si="67"/>
        <v>60.82</v>
      </c>
      <c r="T1014" s="86">
        <f t="shared" si="68"/>
        <v>60.82</v>
      </c>
      <c r="U1014" t="s">
        <v>1444</v>
      </c>
      <c r="Z1014" t="s">
        <v>8567</v>
      </c>
    </row>
    <row r="1015" spans="1:27" ht="15" customHeight="1" x14ac:dyDescent="0.25">
      <c r="A1015" t="s">
        <v>1428</v>
      </c>
      <c r="B1015">
        <v>14276635</v>
      </c>
      <c r="C1015" t="s">
        <v>540</v>
      </c>
      <c r="D1015" t="s">
        <v>541</v>
      </c>
      <c r="E1015" s="30" t="s">
        <v>1429</v>
      </c>
      <c r="F1015" t="s">
        <v>549</v>
      </c>
      <c r="G1015" t="s">
        <v>1295</v>
      </c>
      <c r="H1015">
        <v>4364349</v>
      </c>
      <c r="I1015" t="s">
        <v>1568</v>
      </c>
      <c r="J1015" t="s">
        <v>1569</v>
      </c>
      <c r="K1015" t="s">
        <v>549</v>
      </c>
      <c r="L1015" t="s">
        <v>1568</v>
      </c>
      <c r="M1015" t="s">
        <v>1570</v>
      </c>
      <c r="N1015" t="s">
        <v>1555</v>
      </c>
      <c r="O1015" s="87">
        <f t="shared" si="66"/>
        <v>968</v>
      </c>
      <c r="P1015" t="s">
        <v>555</v>
      </c>
      <c r="Q1015" s="86">
        <v>9680000</v>
      </c>
      <c r="R1015" s="86">
        <v>220490000</v>
      </c>
      <c r="S1015">
        <f t="shared" si="67"/>
        <v>220.49</v>
      </c>
      <c r="T1015" s="86">
        <f t="shared" si="68"/>
        <v>220.49</v>
      </c>
      <c r="U1015" t="s">
        <v>1444</v>
      </c>
      <c r="Z1015" t="s">
        <v>8567</v>
      </c>
    </row>
    <row r="1016" spans="1:27" ht="15" customHeight="1" x14ac:dyDescent="0.25">
      <c r="A1016" t="s">
        <v>1428</v>
      </c>
      <c r="B1016">
        <v>14276635</v>
      </c>
      <c r="C1016" t="s">
        <v>540</v>
      </c>
      <c r="D1016" t="s">
        <v>541</v>
      </c>
      <c r="E1016" s="30" t="s">
        <v>1429</v>
      </c>
      <c r="F1016" t="s">
        <v>549</v>
      </c>
      <c r="G1016" t="s">
        <v>1295</v>
      </c>
      <c r="H1016">
        <v>4364349</v>
      </c>
      <c r="I1016" t="s">
        <v>1571</v>
      </c>
      <c r="J1016" t="s">
        <v>1572</v>
      </c>
      <c r="K1016" t="s">
        <v>549</v>
      </c>
      <c r="L1016" t="s">
        <v>1571</v>
      </c>
      <c r="M1016" t="s">
        <v>1573</v>
      </c>
      <c r="N1016" t="s">
        <v>1555</v>
      </c>
      <c r="O1016" s="87">
        <f t="shared" si="66"/>
        <v>231</v>
      </c>
      <c r="P1016" t="s">
        <v>555</v>
      </c>
      <c r="Q1016" s="86">
        <v>2310000</v>
      </c>
      <c r="R1016" s="86">
        <v>52620000</v>
      </c>
      <c r="S1016">
        <f t="shared" si="67"/>
        <v>52.62</v>
      </c>
      <c r="T1016" s="86">
        <f t="shared" si="68"/>
        <v>52.62</v>
      </c>
      <c r="U1016" t="s">
        <v>1444</v>
      </c>
      <c r="Z1016" t="s">
        <v>8567</v>
      </c>
    </row>
    <row r="1017" spans="1:27" ht="15" customHeight="1" x14ac:dyDescent="0.25">
      <c r="A1017" t="s">
        <v>1428</v>
      </c>
      <c r="B1017">
        <v>14276635</v>
      </c>
      <c r="C1017" t="s">
        <v>540</v>
      </c>
      <c r="D1017" t="s">
        <v>541</v>
      </c>
      <c r="E1017" s="30" t="s">
        <v>1429</v>
      </c>
      <c r="F1017" t="s">
        <v>549</v>
      </c>
      <c r="G1017" t="s">
        <v>1295</v>
      </c>
      <c r="H1017">
        <v>4364349</v>
      </c>
      <c r="I1017" t="s">
        <v>1574</v>
      </c>
      <c r="J1017" t="s">
        <v>1575</v>
      </c>
      <c r="K1017" t="s">
        <v>549</v>
      </c>
      <c r="L1017" t="s">
        <v>1574</v>
      </c>
      <c r="M1017" t="s">
        <v>1576</v>
      </c>
      <c r="N1017" t="s">
        <v>1577</v>
      </c>
      <c r="O1017" s="87">
        <f t="shared" si="66"/>
        <v>288</v>
      </c>
      <c r="P1017" t="s">
        <v>555</v>
      </c>
      <c r="Q1017" s="86">
        <v>2880000</v>
      </c>
      <c r="R1017" s="86">
        <v>65600000</v>
      </c>
      <c r="S1017">
        <f t="shared" si="67"/>
        <v>65.599999999999994</v>
      </c>
      <c r="T1017" s="86">
        <f t="shared" si="68"/>
        <v>65.599999999999994</v>
      </c>
      <c r="U1017" t="s">
        <v>1528</v>
      </c>
      <c r="Z1017" t="s">
        <v>8571</v>
      </c>
    </row>
    <row r="1018" spans="1:27" ht="15" customHeight="1" x14ac:dyDescent="0.25">
      <c r="A1018" t="s">
        <v>1428</v>
      </c>
      <c r="B1018">
        <v>14276635</v>
      </c>
      <c r="C1018" t="s">
        <v>540</v>
      </c>
      <c r="D1018" t="s">
        <v>541</v>
      </c>
      <c r="E1018" s="30" t="s">
        <v>1429</v>
      </c>
      <c r="F1018" t="s">
        <v>549</v>
      </c>
      <c r="G1018" t="s">
        <v>1295</v>
      </c>
      <c r="H1018">
        <v>4364349</v>
      </c>
      <c r="I1018" t="s">
        <v>1578</v>
      </c>
      <c r="J1018" t="s">
        <v>1579</v>
      </c>
      <c r="K1018" t="s">
        <v>549</v>
      </c>
      <c r="L1018" t="s">
        <v>1578</v>
      </c>
      <c r="M1018" t="s">
        <v>1580</v>
      </c>
      <c r="N1018" t="s">
        <v>1577</v>
      </c>
      <c r="O1018" s="87">
        <f t="shared" si="66"/>
        <v>288</v>
      </c>
      <c r="P1018" t="s">
        <v>555</v>
      </c>
      <c r="Q1018" s="86">
        <v>2880000</v>
      </c>
      <c r="R1018" s="86">
        <v>65600000</v>
      </c>
      <c r="S1018">
        <f t="shared" si="67"/>
        <v>65.599999999999994</v>
      </c>
      <c r="T1018" s="86">
        <f t="shared" si="68"/>
        <v>65.599999999999994</v>
      </c>
      <c r="U1018" t="s">
        <v>1528</v>
      </c>
      <c r="Z1018" t="s">
        <v>8571</v>
      </c>
    </row>
    <row r="1019" spans="1:27" ht="15" customHeight="1" x14ac:dyDescent="0.25">
      <c r="A1019" t="s">
        <v>1428</v>
      </c>
      <c r="B1019">
        <v>14276635</v>
      </c>
      <c r="C1019" t="s">
        <v>540</v>
      </c>
      <c r="D1019" t="s">
        <v>541</v>
      </c>
      <c r="E1019" s="30" t="s">
        <v>1429</v>
      </c>
      <c r="F1019" t="s">
        <v>549</v>
      </c>
      <c r="G1019" t="s">
        <v>1295</v>
      </c>
      <c r="H1019">
        <v>4364349</v>
      </c>
      <c r="I1019" t="s">
        <v>1581</v>
      </c>
      <c r="J1019" t="s">
        <v>1582</v>
      </c>
      <c r="K1019" t="s">
        <v>549</v>
      </c>
      <c r="L1019" t="s">
        <v>1581</v>
      </c>
      <c r="M1019" t="s">
        <v>1583</v>
      </c>
      <c r="N1019" t="s">
        <v>1577</v>
      </c>
      <c r="O1019" s="87">
        <f t="shared" si="66"/>
        <v>288</v>
      </c>
      <c r="P1019" t="s">
        <v>555</v>
      </c>
      <c r="Q1019" s="86">
        <v>2880000</v>
      </c>
      <c r="R1019" s="86">
        <v>65600000</v>
      </c>
      <c r="S1019">
        <f t="shared" si="67"/>
        <v>65.599999999999994</v>
      </c>
      <c r="T1019" s="86">
        <f t="shared" si="68"/>
        <v>65.599999999999994</v>
      </c>
      <c r="U1019" t="s">
        <v>1528</v>
      </c>
      <c r="Z1019" t="s">
        <v>8571</v>
      </c>
    </row>
    <row r="1020" spans="1:27" ht="15" customHeight="1" x14ac:dyDescent="0.25">
      <c r="A1020" t="s">
        <v>1428</v>
      </c>
      <c r="B1020">
        <v>14276635</v>
      </c>
      <c r="C1020" t="s">
        <v>540</v>
      </c>
      <c r="D1020" t="s">
        <v>541</v>
      </c>
      <c r="E1020" s="30" t="s">
        <v>1429</v>
      </c>
      <c r="F1020" t="s">
        <v>549</v>
      </c>
      <c r="G1020" t="s">
        <v>1295</v>
      </c>
      <c r="H1020">
        <v>4364349</v>
      </c>
      <c r="I1020" t="s">
        <v>1584</v>
      </c>
      <c r="J1020" t="s">
        <v>1585</v>
      </c>
      <c r="K1020" t="s">
        <v>549</v>
      </c>
      <c r="L1020" t="s">
        <v>1584</v>
      </c>
      <c r="M1020" t="s">
        <v>1586</v>
      </c>
      <c r="N1020" t="s">
        <v>1541</v>
      </c>
      <c r="O1020" s="87">
        <f t="shared" si="66"/>
        <v>725.7</v>
      </c>
      <c r="P1020" t="s">
        <v>555</v>
      </c>
      <c r="Q1020" s="86">
        <v>7257000</v>
      </c>
      <c r="R1020" s="86">
        <v>165300000</v>
      </c>
      <c r="S1020">
        <f t="shared" si="67"/>
        <v>165.3</v>
      </c>
      <c r="T1020" s="86">
        <f t="shared" si="68"/>
        <v>165.3</v>
      </c>
      <c r="U1020" t="s">
        <v>1542</v>
      </c>
      <c r="Z1020" t="s">
        <v>8038</v>
      </c>
    </row>
    <row r="1021" spans="1:27" ht="15" customHeight="1" x14ac:dyDescent="0.25">
      <c r="A1021" t="s">
        <v>1428</v>
      </c>
      <c r="B1021">
        <v>14276635</v>
      </c>
      <c r="C1021" t="s">
        <v>540</v>
      </c>
      <c r="D1021" t="s">
        <v>541</v>
      </c>
      <c r="E1021" s="30" t="s">
        <v>1429</v>
      </c>
      <c r="F1021" t="s">
        <v>549</v>
      </c>
      <c r="G1021" t="s">
        <v>1295</v>
      </c>
      <c r="H1021">
        <v>4364349</v>
      </c>
      <c r="I1021" t="s">
        <v>1587</v>
      </c>
      <c r="J1021" t="s">
        <v>1588</v>
      </c>
      <c r="K1021" t="s">
        <v>549</v>
      </c>
      <c r="L1021" t="s">
        <v>1587</v>
      </c>
      <c r="M1021" t="s">
        <v>1589</v>
      </c>
      <c r="N1021" t="s">
        <v>1577</v>
      </c>
      <c r="O1021" s="87">
        <f t="shared" si="66"/>
        <v>600</v>
      </c>
      <c r="P1021" t="s">
        <v>555</v>
      </c>
      <c r="Q1021" s="86">
        <v>6000000</v>
      </c>
      <c r="R1021" s="86">
        <v>136670000</v>
      </c>
      <c r="S1021">
        <f t="shared" si="67"/>
        <v>136.66999999999999</v>
      </c>
      <c r="T1021" s="86">
        <f t="shared" si="68"/>
        <v>136.66999999999999</v>
      </c>
      <c r="U1021" t="s">
        <v>1528</v>
      </c>
      <c r="Z1021" t="s">
        <v>8571</v>
      </c>
    </row>
    <row r="1022" spans="1:27" ht="15" customHeight="1" x14ac:dyDescent="0.25">
      <c r="A1022" t="s">
        <v>1428</v>
      </c>
      <c r="B1022">
        <v>14276635</v>
      </c>
      <c r="C1022" t="s">
        <v>540</v>
      </c>
      <c r="D1022" t="s">
        <v>541</v>
      </c>
      <c r="E1022" s="30" t="s">
        <v>1429</v>
      </c>
      <c r="F1022" t="s">
        <v>549</v>
      </c>
      <c r="G1022" t="s">
        <v>1295</v>
      </c>
      <c r="H1022">
        <v>4364349</v>
      </c>
      <c r="I1022" t="s">
        <v>1590</v>
      </c>
      <c r="J1022" t="s">
        <v>1591</v>
      </c>
      <c r="K1022" t="s">
        <v>549</v>
      </c>
      <c r="L1022" t="s">
        <v>1590</v>
      </c>
      <c r="M1022" t="s">
        <v>1592</v>
      </c>
      <c r="N1022" t="s">
        <v>1541</v>
      </c>
      <c r="O1022" s="87">
        <f t="shared" si="66"/>
        <v>2660.9</v>
      </c>
      <c r="P1022" t="s">
        <v>555</v>
      </c>
      <c r="Q1022" s="86">
        <v>26609000</v>
      </c>
      <c r="R1022" s="86">
        <v>606100000</v>
      </c>
      <c r="S1022">
        <f t="shared" si="67"/>
        <v>606.1</v>
      </c>
      <c r="T1022" s="86">
        <f t="shared" si="68"/>
        <v>606.1</v>
      </c>
      <c r="U1022" t="s">
        <v>1542</v>
      </c>
      <c r="Z1022" t="s">
        <v>8038</v>
      </c>
    </row>
    <row r="1023" spans="1:27" ht="15" customHeight="1" x14ac:dyDescent="0.25">
      <c r="A1023" t="s">
        <v>1428</v>
      </c>
      <c r="B1023">
        <v>14276635</v>
      </c>
      <c r="C1023" t="s">
        <v>540</v>
      </c>
      <c r="D1023" t="s">
        <v>541</v>
      </c>
      <c r="E1023" s="30" t="s">
        <v>1429</v>
      </c>
      <c r="F1023" t="s">
        <v>549</v>
      </c>
      <c r="G1023" t="s">
        <v>1295</v>
      </c>
      <c r="H1023">
        <v>4364349</v>
      </c>
      <c r="I1023" t="s">
        <v>1593</v>
      </c>
      <c r="J1023" t="s">
        <v>1594</v>
      </c>
      <c r="K1023" t="s">
        <v>549</v>
      </c>
      <c r="L1023" t="s">
        <v>1593</v>
      </c>
      <c r="M1023" t="s">
        <v>1595</v>
      </c>
      <c r="N1023" t="s">
        <v>1596</v>
      </c>
      <c r="O1023" s="87">
        <f t="shared" si="66"/>
        <v>2974.87</v>
      </c>
      <c r="P1023" t="s">
        <v>555</v>
      </c>
      <c r="Q1023" s="86">
        <v>29748700</v>
      </c>
      <c r="R1023" s="86">
        <v>673150000</v>
      </c>
      <c r="S1023">
        <f t="shared" si="67"/>
        <v>673.15</v>
      </c>
      <c r="T1023" s="86">
        <f t="shared" si="68"/>
        <v>673.15</v>
      </c>
      <c r="U1023" t="s">
        <v>1597</v>
      </c>
      <c r="Z1023" t="s">
        <v>8572</v>
      </c>
    </row>
    <row r="1024" spans="1:27" ht="15" customHeight="1" x14ac:dyDescent="0.25">
      <c r="A1024" t="s">
        <v>1428</v>
      </c>
      <c r="B1024">
        <v>14276635</v>
      </c>
      <c r="C1024" t="s">
        <v>540</v>
      </c>
      <c r="D1024" t="s">
        <v>541</v>
      </c>
      <c r="E1024" s="30" t="s">
        <v>1429</v>
      </c>
      <c r="F1024" t="s">
        <v>549</v>
      </c>
      <c r="G1024" t="s">
        <v>1295</v>
      </c>
      <c r="H1024">
        <v>4364349</v>
      </c>
      <c r="I1024" t="s">
        <v>1598</v>
      </c>
      <c r="J1024" t="s">
        <v>1599</v>
      </c>
      <c r="K1024" t="s">
        <v>549</v>
      </c>
      <c r="L1024" t="s">
        <v>1598</v>
      </c>
      <c r="M1024" t="s">
        <v>1600</v>
      </c>
      <c r="N1024" t="s">
        <v>1601</v>
      </c>
      <c r="O1024" s="87">
        <f t="shared" si="66"/>
        <v>435</v>
      </c>
      <c r="P1024" t="s">
        <v>555</v>
      </c>
      <c r="Q1024" s="86">
        <v>4350000</v>
      </c>
      <c r="R1024" s="86">
        <v>98430000</v>
      </c>
      <c r="S1024">
        <f t="shared" si="67"/>
        <v>98.43</v>
      </c>
      <c r="T1024" s="86">
        <f t="shared" si="68"/>
        <v>98.43</v>
      </c>
      <c r="U1024" t="s">
        <v>1602</v>
      </c>
      <c r="AA1024" t="s">
        <v>8573</v>
      </c>
    </row>
    <row r="1025" spans="1:27" ht="15" customHeight="1" x14ac:dyDescent="0.25">
      <c r="A1025" t="s">
        <v>1428</v>
      </c>
      <c r="B1025">
        <v>14276635</v>
      </c>
      <c r="C1025" t="s">
        <v>540</v>
      </c>
      <c r="D1025" t="s">
        <v>541</v>
      </c>
      <c r="E1025" s="30" t="s">
        <v>1429</v>
      </c>
      <c r="F1025" t="s">
        <v>549</v>
      </c>
      <c r="G1025" t="s">
        <v>1295</v>
      </c>
      <c r="H1025">
        <v>4364349</v>
      </c>
      <c r="I1025" t="s">
        <v>1603</v>
      </c>
      <c r="J1025" t="s">
        <v>1604</v>
      </c>
      <c r="K1025" t="s">
        <v>549</v>
      </c>
      <c r="L1025" t="s">
        <v>1603</v>
      </c>
      <c r="M1025" t="s">
        <v>1605</v>
      </c>
      <c r="N1025" t="s">
        <v>1606</v>
      </c>
      <c r="O1025" s="87">
        <f t="shared" si="66"/>
        <v>4634.68</v>
      </c>
      <c r="P1025" t="s">
        <v>555</v>
      </c>
      <c r="Q1025" s="86">
        <v>46346800</v>
      </c>
      <c r="R1025" s="86">
        <v>1048740000</v>
      </c>
      <c r="S1025">
        <f t="shared" si="67"/>
        <v>1048.74</v>
      </c>
      <c r="T1025" s="86">
        <f t="shared" si="68"/>
        <v>1048.74</v>
      </c>
      <c r="U1025" t="s">
        <v>1607</v>
      </c>
      <c r="Z1025" t="s">
        <v>8574</v>
      </c>
    </row>
    <row r="1026" spans="1:27" ht="15" customHeight="1" x14ac:dyDescent="0.25">
      <c r="A1026" t="s">
        <v>1428</v>
      </c>
      <c r="B1026">
        <v>14276635</v>
      </c>
      <c r="C1026" t="s">
        <v>540</v>
      </c>
      <c r="D1026" t="s">
        <v>541</v>
      </c>
      <c r="E1026" s="30" t="s">
        <v>1429</v>
      </c>
      <c r="F1026" t="s">
        <v>549</v>
      </c>
      <c r="G1026" t="s">
        <v>1295</v>
      </c>
      <c r="H1026">
        <v>4364349</v>
      </c>
      <c r="I1026" t="s">
        <v>1608</v>
      </c>
      <c r="J1026" t="s">
        <v>1609</v>
      </c>
      <c r="K1026" t="s">
        <v>549</v>
      </c>
      <c r="L1026" t="s">
        <v>1608</v>
      </c>
      <c r="M1026" t="s">
        <v>1610</v>
      </c>
      <c r="N1026" t="s">
        <v>1611</v>
      </c>
      <c r="O1026" s="87">
        <f t="shared" si="66"/>
        <v>435</v>
      </c>
      <c r="P1026" t="s">
        <v>555</v>
      </c>
      <c r="Q1026" s="86">
        <v>4350000</v>
      </c>
      <c r="R1026" s="86">
        <v>98430000</v>
      </c>
      <c r="S1026">
        <f t="shared" si="67"/>
        <v>98.43</v>
      </c>
      <c r="T1026" s="86">
        <f t="shared" si="68"/>
        <v>98.43</v>
      </c>
      <c r="U1026" t="s">
        <v>1602</v>
      </c>
      <c r="AA1026" t="s">
        <v>8573</v>
      </c>
    </row>
    <row r="1027" spans="1:27" ht="15" customHeight="1" x14ac:dyDescent="0.25">
      <c r="A1027" t="s">
        <v>1428</v>
      </c>
      <c r="B1027">
        <v>14276635</v>
      </c>
      <c r="C1027" t="s">
        <v>540</v>
      </c>
      <c r="D1027" t="s">
        <v>541</v>
      </c>
      <c r="E1027" s="30" t="s">
        <v>1429</v>
      </c>
      <c r="F1027" t="s">
        <v>549</v>
      </c>
      <c r="G1027" t="s">
        <v>1295</v>
      </c>
      <c r="H1027">
        <v>4364349</v>
      </c>
      <c r="I1027" t="s">
        <v>1612</v>
      </c>
      <c r="J1027" t="s">
        <v>1613</v>
      </c>
      <c r="K1027" t="s">
        <v>549</v>
      </c>
      <c r="L1027" t="s">
        <v>1612</v>
      </c>
      <c r="M1027" t="s">
        <v>1614</v>
      </c>
      <c r="N1027" t="s">
        <v>1546</v>
      </c>
      <c r="O1027" s="87">
        <f t="shared" si="66"/>
        <v>2700</v>
      </c>
      <c r="P1027" t="s">
        <v>555</v>
      </c>
      <c r="Q1027" s="86">
        <v>27000000</v>
      </c>
      <c r="R1027" s="86">
        <v>610960000</v>
      </c>
      <c r="S1027">
        <f t="shared" si="67"/>
        <v>610.96</v>
      </c>
      <c r="T1027" s="86">
        <f t="shared" si="68"/>
        <v>610.96</v>
      </c>
      <c r="U1027" t="s">
        <v>1547</v>
      </c>
      <c r="Z1027" t="s">
        <v>8508</v>
      </c>
    </row>
    <row r="1028" spans="1:27" ht="15" customHeight="1" x14ac:dyDescent="0.25">
      <c r="A1028" t="s">
        <v>1615</v>
      </c>
      <c r="B1028">
        <v>28022327</v>
      </c>
      <c r="C1028" t="s">
        <v>540</v>
      </c>
      <c r="D1028" t="s">
        <v>541</v>
      </c>
      <c r="E1028" s="30" t="s">
        <v>1616</v>
      </c>
      <c r="F1028" t="s">
        <v>549</v>
      </c>
      <c r="G1028" t="s">
        <v>1295</v>
      </c>
      <c r="H1028">
        <v>4364349</v>
      </c>
      <c r="I1028" t="s">
        <v>1617</v>
      </c>
      <c r="J1028" t="s">
        <v>1618</v>
      </c>
      <c r="K1028" t="s">
        <v>549</v>
      </c>
      <c r="L1028" t="s">
        <v>1617</v>
      </c>
      <c r="M1028" t="s">
        <v>1619</v>
      </c>
      <c r="N1028" t="s">
        <v>1620</v>
      </c>
      <c r="O1028" s="87">
        <f t="shared" si="66"/>
        <v>104.84</v>
      </c>
      <c r="P1028" t="s">
        <v>555</v>
      </c>
      <c r="Q1028" s="86">
        <v>1048400</v>
      </c>
      <c r="R1028" s="86">
        <v>23610000</v>
      </c>
      <c r="S1028">
        <f t="shared" si="67"/>
        <v>23.61</v>
      </c>
      <c r="T1028" s="86">
        <f t="shared" si="68"/>
        <v>23.61</v>
      </c>
      <c r="U1028" t="s">
        <v>1621</v>
      </c>
      <c r="Z1028" t="s">
        <v>8037</v>
      </c>
    </row>
    <row r="1029" spans="1:27" ht="15" customHeight="1" x14ac:dyDescent="0.25">
      <c r="A1029" t="s">
        <v>1615</v>
      </c>
      <c r="B1029">
        <v>28022327</v>
      </c>
      <c r="C1029" t="s">
        <v>540</v>
      </c>
      <c r="D1029" t="s">
        <v>541</v>
      </c>
      <c r="E1029" s="30" t="s">
        <v>1616</v>
      </c>
      <c r="F1029" t="s">
        <v>549</v>
      </c>
      <c r="G1029" t="s">
        <v>1295</v>
      </c>
      <c r="H1029">
        <v>4364349</v>
      </c>
      <c r="I1029" t="s">
        <v>1622</v>
      </c>
      <c r="J1029" t="s">
        <v>1623</v>
      </c>
      <c r="K1029" t="s">
        <v>549</v>
      </c>
      <c r="L1029" t="s">
        <v>1622</v>
      </c>
      <c r="M1029" t="s">
        <v>1624</v>
      </c>
      <c r="N1029" t="s">
        <v>1625</v>
      </c>
      <c r="O1029" s="87">
        <f t="shared" si="66"/>
        <v>72.58</v>
      </c>
      <c r="P1029" t="s">
        <v>555</v>
      </c>
      <c r="Q1029" s="86">
        <v>725800</v>
      </c>
      <c r="R1029" s="86">
        <v>16350000</v>
      </c>
      <c r="S1029">
        <f t="shared" si="67"/>
        <v>16.350000000000001</v>
      </c>
      <c r="T1029" s="86">
        <f t="shared" si="68"/>
        <v>16.350000000000001</v>
      </c>
      <c r="U1029" t="s">
        <v>1626</v>
      </c>
      <c r="Z1029" t="s">
        <v>8060</v>
      </c>
    </row>
    <row r="1030" spans="1:27" ht="15" customHeight="1" x14ac:dyDescent="0.25">
      <c r="A1030" t="s">
        <v>1615</v>
      </c>
      <c r="B1030">
        <v>28022327</v>
      </c>
      <c r="C1030" t="s">
        <v>540</v>
      </c>
      <c r="D1030" t="s">
        <v>541</v>
      </c>
      <c r="E1030" s="30" t="s">
        <v>1616</v>
      </c>
      <c r="F1030" t="s">
        <v>549</v>
      </c>
      <c r="G1030" t="s">
        <v>1295</v>
      </c>
      <c r="H1030">
        <v>4364349</v>
      </c>
      <c r="I1030" t="s">
        <v>1627</v>
      </c>
      <c r="J1030" t="s">
        <v>1628</v>
      </c>
      <c r="K1030" t="s">
        <v>549</v>
      </c>
      <c r="L1030" t="s">
        <v>1627</v>
      </c>
      <c r="M1030" t="s">
        <v>1629</v>
      </c>
      <c r="N1030" t="s">
        <v>1630</v>
      </c>
      <c r="O1030" s="87">
        <f t="shared" si="66"/>
        <v>362.9</v>
      </c>
      <c r="P1030" t="s">
        <v>555</v>
      </c>
      <c r="Q1030" s="86">
        <v>3629000</v>
      </c>
      <c r="R1030" s="86">
        <v>81730000</v>
      </c>
      <c r="S1030">
        <f t="shared" si="67"/>
        <v>81.73</v>
      </c>
      <c r="T1030" s="86">
        <f t="shared" si="68"/>
        <v>81.73</v>
      </c>
      <c r="U1030" t="s">
        <v>1485</v>
      </c>
      <c r="Z1030" t="s">
        <v>8036</v>
      </c>
    </row>
    <row r="1031" spans="1:27" ht="15" customHeight="1" x14ac:dyDescent="0.25">
      <c r="A1031" t="s">
        <v>1615</v>
      </c>
      <c r="B1031">
        <v>28022327</v>
      </c>
      <c r="C1031" t="s">
        <v>540</v>
      </c>
      <c r="D1031" t="s">
        <v>541</v>
      </c>
      <c r="E1031" s="30" t="s">
        <v>1616</v>
      </c>
      <c r="F1031" t="s">
        <v>549</v>
      </c>
      <c r="G1031" t="s">
        <v>1295</v>
      </c>
      <c r="H1031">
        <v>4364349</v>
      </c>
      <c r="I1031" t="s">
        <v>1631</v>
      </c>
      <c r="J1031" t="s">
        <v>1632</v>
      </c>
      <c r="K1031" t="s">
        <v>549</v>
      </c>
      <c r="L1031" t="s">
        <v>1631</v>
      </c>
      <c r="M1031" t="s">
        <v>1633</v>
      </c>
      <c r="N1031" t="s">
        <v>1634</v>
      </c>
      <c r="O1031" s="87">
        <f t="shared" si="66"/>
        <v>281.95999999999998</v>
      </c>
      <c r="P1031" t="s">
        <v>555</v>
      </c>
      <c r="Q1031" s="86">
        <v>2819600</v>
      </c>
      <c r="R1031" s="86">
        <v>63500000</v>
      </c>
      <c r="S1031">
        <f t="shared" si="67"/>
        <v>63.5</v>
      </c>
      <c r="T1031" s="86">
        <f t="shared" si="68"/>
        <v>63.5</v>
      </c>
      <c r="U1031" t="s">
        <v>1542</v>
      </c>
      <c r="Z1031" t="s">
        <v>8038</v>
      </c>
    </row>
    <row r="1032" spans="1:27" ht="15" customHeight="1" x14ac:dyDescent="0.25">
      <c r="A1032" t="s">
        <v>1615</v>
      </c>
      <c r="B1032">
        <v>28022327</v>
      </c>
      <c r="C1032" t="s">
        <v>540</v>
      </c>
      <c r="D1032" t="s">
        <v>541</v>
      </c>
      <c r="E1032" s="30" t="s">
        <v>1616</v>
      </c>
      <c r="F1032" t="s">
        <v>549</v>
      </c>
      <c r="G1032" t="s">
        <v>1295</v>
      </c>
      <c r="H1032">
        <v>4364349</v>
      </c>
      <c r="I1032" t="s">
        <v>1635</v>
      </c>
      <c r="J1032" t="s">
        <v>1636</v>
      </c>
      <c r="K1032" t="s">
        <v>549</v>
      </c>
      <c r="L1032" t="s">
        <v>1635</v>
      </c>
      <c r="M1032" t="s">
        <v>1637</v>
      </c>
      <c r="N1032" t="s">
        <v>1638</v>
      </c>
      <c r="O1032" s="87">
        <f t="shared" si="66"/>
        <v>21.78</v>
      </c>
      <c r="P1032" t="s">
        <v>555</v>
      </c>
      <c r="Q1032" s="86">
        <v>217800</v>
      </c>
      <c r="R1032" s="86">
        <v>4910000</v>
      </c>
      <c r="S1032">
        <f t="shared" si="67"/>
        <v>4.91</v>
      </c>
      <c r="T1032" s="86">
        <f t="shared" si="68"/>
        <v>4.91</v>
      </c>
      <c r="U1032" t="s">
        <v>1639</v>
      </c>
      <c r="Z1032" t="s">
        <v>8523</v>
      </c>
    </row>
    <row r="1033" spans="1:27" ht="15" customHeight="1" x14ac:dyDescent="0.25">
      <c r="A1033" t="s">
        <v>1615</v>
      </c>
      <c r="B1033">
        <v>28022327</v>
      </c>
      <c r="C1033" t="s">
        <v>540</v>
      </c>
      <c r="D1033" t="s">
        <v>541</v>
      </c>
      <c r="E1033" s="30" t="s">
        <v>1616</v>
      </c>
      <c r="F1033" t="s">
        <v>549</v>
      </c>
      <c r="G1033" t="s">
        <v>1295</v>
      </c>
      <c r="H1033">
        <v>4364349</v>
      </c>
      <c r="I1033" t="s">
        <v>1640</v>
      </c>
      <c r="J1033" t="s">
        <v>1641</v>
      </c>
      <c r="K1033" t="s">
        <v>549</v>
      </c>
      <c r="L1033" t="s">
        <v>1640</v>
      </c>
      <c r="M1033" t="s">
        <v>1642</v>
      </c>
      <c r="N1033" t="s">
        <v>1643</v>
      </c>
      <c r="O1033" s="87">
        <f t="shared" si="66"/>
        <v>45.16</v>
      </c>
      <c r="P1033" t="s">
        <v>555</v>
      </c>
      <c r="Q1033" s="86">
        <v>451600</v>
      </c>
      <c r="R1033" s="86">
        <v>10170000</v>
      </c>
      <c r="S1033">
        <f t="shared" si="67"/>
        <v>10.17</v>
      </c>
      <c r="T1033" s="86">
        <f t="shared" si="68"/>
        <v>10.17</v>
      </c>
      <c r="U1033" t="s">
        <v>1644</v>
      </c>
      <c r="Z1033" t="s">
        <v>8056</v>
      </c>
    </row>
    <row r="1034" spans="1:27" ht="15" customHeight="1" x14ac:dyDescent="0.25">
      <c r="A1034" t="s">
        <v>1615</v>
      </c>
      <c r="B1034">
        <v>28022327</v>
      </c>
      <c r="C1034" t="s">
        <v>540</v>
      </c>
      <c r="D1034" t="s">
        <v>541</v>
      </c>
      <c r="E1034" s="30" t="s">
        <v>1616</v>
      </c>
      <c r="F1034" t="s">
        <v>549</v>
      </c>
      <c r="G1034" t="s">
        <v>1295</v>
      </c>
      <c r="H1034">
        <v>4364349</v>
      </c>
      <c r="I1034" t="s">
        <v>1645</v>
      </c>
      <c r="J1034" t="s">
        <v>1646</v>
      </c>
      <c r="K1034" t="s">
        <v>549</v>
      </c>
      <c r="L1034" t="s">
        <v>1645</v>
      </c>
      <c r="M1034" t="s">
        <v>1647</v>
      </c>
      <c r="N1034" t="s">
        <v>1648</v>
      </c>
      <c r="O1034" s="87">
        <f t="shared" si="66"/>
        <v>28.23</v>
      </c>
      <c r="P1034" t="s">
        <v>555</v>
      </c>
      <c r="Q1034" s="86">
        <v>282300</v>
      </c>
      <c r="R1034" s="86">
        <v>6360000</v>
      </c>
      <c r="S1034">
        <f t="shared" si="67"/>
        <v>6.36</v>
      </c>
      <c r="T1034" s="86">
        <f t="shared" si="68"/>
        <v>6.36</v>
      </c>
      <c r="U1034" t="s">
        <v>1644</v>
      </c>
      <c r="Z1034" t="s">
        <v>8056</v>
      </c>
    </row>
    <row r="1035" spans="1:27" ht="15" customHeight="1" x14ac:dyDescent="0.25">
      <c r="A1035" t="s">
        <v>1615</v>
      </c>
      <c r="B1035">
        <v>28022327</v>
      </c>
      <c r="C1035" t="s">
        <v>540</v>
      </c>
      <c r="D1035" t="s">
        <v>541</v>
      </c>
      <c r="E1035" s="30" t="s">
        <v>1616</v>
      </c>
      <c r="F1035" t="s">
        <v>549</v>
      </c>
      <c r="G1035" t="s">
        <v>1295</v>
      </c>
      <c r="H1035">
        <v>4364349</v>
      </c>
      <c r="I1035" t="s">
        <v>1649</v>
      </c>
      <c r="J1035" t="s">
        <v>1650</v>
      </c>
      <c r="K1035" t="s">
        <v>549</v>
      </c>
      <c r="L1035" t="s">
        <v>1649</v>
      </c>
      <c r="M1035" t="s">
        <v>1651</v>
      </c>
      <c r="N1035" t="s">
        <v>1652</v>
      </c>
      <c r="O1035" s="87">
        <f t="shared" si="66"/>
        <v>312.10000000000002</v>
      </c>
      <c r="P1035" t="s">
        <v>555</v>
      </c>
      <c r="Q1035" s="86">
        <v>3121000</v>
      </c>
      <c r="R1035" s="86">
        <v>70280000</v>
      </c>
      <c r="S1035">
        <f t="shared" si="67"/>
        <v>70.28</v>
      </c>
      <c r="T1035" s="86">
        <f t="shared" si="68"/>
        <v>70.28</v>
      </c>
      <c r="U1035" t="s">
        <v>1653</v>
      </c>
      <c r="Z1035" t="s">
        <v>8033</v>
      </c>
    </row>
    <row r="1036" spans="1:27" ht="15" customHeight="1" x14ac:dyDescent="0.25">
      <c r="A1036" t="s">
        <v>1615</v>
      </c>
      <c r="B1036">
        <v>28022327</v>
      </c>
      <c r="C1036" t="s">
        <v>540</v>
      </c>
      <c r="D1036" t="s">
        <v>541</v>
      </c>
      <c r="E1036" s="30" t="s">
        <v>1616</v>
      </c>
      <c r="F1036" t="s">
        <v>549</v>
      </c>
      <c r="G1036" t="s">
        <v>1295</v>
      </c>
      <c r="H1036">
        <v>4364349</v>
      </c>
      <c r="I1036" t="s">
        <v>1654</v>
      </c>
      <c r="J1036" t="s">
        <v>1655</v>
      </c>
      <c r="K1036" t="s">
        <v>549</v>
      </c>
      <c r="L1036" t="s">
        <v>1654</v>
      </c>
      <c r="M1036" t="s">
        <v>1656</v>
      </c>
      <c r="N1036" t="s">
        <v>1652</v>
      </c>
      <c r="O1036" s="87">
        <f t="shared" si="66"/>
        <v>209.68</v>
      </c>
      <c r="P1036" t="s">
        <v>555</v>
      </c>
      <c r="Q1036" s="86">
        <v>2096800</v>
      </c>
      <c r="R1036" s="86">
        <v>47220000</v>
      </c>
      <c r="S1036">
        <f t="shared" si="67"/>
        <v>47.22</v>
      </c>
      <c r="T1036" s="86">
        <f t="shared" si="68"/>
        <v>47.22</v>
      </c>
      <c r="U1036" t="s">
        <v>1653</v>
      </c>
      <c r="Z1036" t="s">
        <v>8033</v>
      </c>
    </row>
    <row r="1037" spans="1:27" ht="15" customHeight="1" x14ac:dyDescent="0.25">
      <c r="A1037" t="s">
        <v>1615</v>
      </c>
      <c r="B1037">
        <v>28022327</v>
      </c>
      <c r="C1037" t="s">
        <v>540</v>
      </c>
      <c r="D1037" t="s">
        <v>541</v>
      </c>
      <c r="E1037" s="30" t="s">
        <v>1616</v>
      </c>
      <c r="F1037" t="s">
        <v>549</v>
      </c>
      <c r="G1037" t="s">
        <v>1295</v>
      </c>
      <c r="H1037">
        <v>4364349</v>
      </c>
      <c r="I1037" t="s">
        <v>1657</v>
      </c>
      <c r="J1037" t="s">
        <v>1658</v>
      </c>
      <c r="K1037" t="s">
        <v>549</v>
      </c>
      <c r="L1037" t="s">
        <v>1657</v>
      </c>
      <c r="M1037" s="90">
        <v>41859.379363425927</v>
      </c>
      <c r="N1037" t="s">
        <v>1659</v>
      </c>
      <c r="O1037" s="87">
        <f t="shared" si="66"/>
        <v>209.68</v>
      </c>
      <c r="P1037" t="s">
        <v>555</v>
      </c>
      <c r="Q1037" s="86">
        <v>2096800</v>
      </c>
      <c r="R1037" s="86">
        <v>47220000</v>
      </c>
      <c r="S1037">
        <f t="shared" si="67"/>
        <v>47.22</v>
      </c>
      <c r="T1037" s="86">
        <f t="shared" si="68"/>
        <v>47.22</v>
      </c>
      <c r="U1037" t="s">
        <v>1660</v>
      </c>
      <c r="Z1037" t="s">
        <v>8042</v>
      </c>
    </row>
    <row r="1038" spans="1:27" ht="15" customHeight="1" x14ac:dyDescent="0.25">
      <c r="A1038" t="s">
        <v>1615</v>
      </c>
      <c r="B1038">
        <v>28022327</v>
      </c>
      <c r="C1038" t="s">
        <v>540</v>
      </c>
      <c r="D1038" t="s">
        <v>541</v>
      </c>
      <c r="E1038" s="30" t="s">
        <v>1616</v>
      </c>
      <c r="F1038" t="s">
        <v>549</v>
      </c>
      <c r="G1038" t="s">
        <v>1295</v>
      </c>
      <c r="H1038">
        <v>4364349</v>
      </c>
      <c r="I1038" t="s">
        <v>1661</v>
      </c>
      <c r="J1038" t="s">
        <v>1662</v>
      </c>
      <c r="K1038" t="s">
        <v>549</v>
      </c>
      <c r="L1038" t="s">
        <v>1661</v>
      </c>
      <c r="M1038" t="s">
        <v>1663</v>
      </c>
      <c r="N1038" t="s">
        <v>1664</v>
      </c>
      <c r="O1038" s="87">
        <f t="shared" si="66"/>
        <v>548.38</v>
      </c>
      <c r="P1038" t="s">
        <v>555</v>
      </c>
      <c r="Q1038" s="86">
        <v>5483800</v>
      </c>
      <c r="R1038" s="86">
        <v>123500000</v>
      </c>
      <c r="S1038">
        <f t="shared" si="67"/>
        <v>123.5</v>
      </c>
      <c r="T1038" s="86">
        <f t="shared" si="68"/>
        <v>123.5</v>
      </c>
      <c r="U1038" t="s">
        <v>1665</v>
      </c>
      <c r="Z1038" t="s">
        <v>8050</v>
      </c>
    </row>
    <row r="1039" spans="1:27" ht="15" customHeight="1" x14ac:dyDescent="0.25">
      <c r="A1039" t="s">
        <v>1615</v>
      </c>
      <c r="B1039">
        <v>28022327</v>
      </c>
      <c r="C1039" t="s">
        <v>540</v>
      </c>
      <c r="D1039" t="s">
        <v>541</v>
      </c>
      <c r="E1039" s="30" t="s">
        <v>1616</v>
      </c>
      <c r="F1039" t="s">
        <v>549</v>
      </c>
      <c r="G1039" t="s">
        <v>1295</v>
      </c>
      <c r="H1039">
        <v>4364349</v>
      </c>
      <c r="I1039" t="s">
        <v>1666</v>
      </c>
      <c r="J1039" t="s">
        <v>1667</v>
      </c>
      <c r="K1039" t="s">
        <v>549</v>
      </c>
      <c r="L1039" t="s">
        <v>1666</v>
      </c>
      <c r="M1039" t="s">
        <v>1668</v>
      </c>
      <c r="N1039" t="s">
        <v>1669</v>
      </c>
      <c r="O1039" s="87">
        <f t="shared" si="66"/>
        <v>342.74</v>
      </c>
      <c r="P1039" t="s">
        <v>555</v>
      </c>
      <c r="Q1039" s="86">
        <v>3427400</v>
      </c>
      <c r="R1039" s="86">
        <v>77190000</v>
      </c>
      <c r="S1039">
        <f t="shared" si="67"/>
        <v>77.19</v>
      </c>
      <c r="T1039" s="86">
        <f t="shared" si="68"/>
        <v>77.19</v>
      </c>
      <c r="U1039" t="s">
        <v>1670</v>
      </c>
      <c r="Z1039" t="s">
        <v>8500</v>
      </c>
    </row>
    <row r="1040" spans="1:27" ht="15" customHeight="1" x14ac:dyDescent="0.25">
      <c r="A1040" t="s">
        <v>1615</v>
      </c>
      <c r="B1040">
        <v>28022327</v>
      </c>
      <c r="C1040" t="s">
        <v>540</v>
      </c>
      <c r="D1040" t="s">
        <v>541</v>
      </c>
      <c r="E1040" s="30" t="s">
        <v>1616</v>
      </c>
      <c r="F1040" t="s">
        <v>549</v>
      </c>
      <c r="G1040" t="s">
        <v>1295</v>
      </c>
      <c r="H1040">
        <v>4364349</v>
      </c>
      <c r="I1040" t="s">
        <v>1671</v>
      </c>
      <c r="J1040" t="s">
        <v>1672</v>
      </c>
      <c r="K1040" t="s">
        <v>549</v>
      </c>
      <c r="L1040" t="s">
        <v>1671</v>
      </c>
      <c r="M1040" t="s">
        <v>1673</v>
      </c>
      <c r="N1040" t="s">
        <v>1674</v>
      </c>
      <c r="O1040" s="87">
        <f t="shared" si="66"/>
        <v>290.32</v>
      </c>
      <c r="P1040" t="s">
        <v>555</v>
      </c>
      <c r="Q1040" s="86">
        <v>2903200</v>
      </c>
      <c r="R1040" s="86">
        <v>65380000</v>
      </c>
      <c r="S1040">
        <f t="shared" si="67"/>
        <v>65.38</v>
      </c>
      <c r="T1040" s="86">
        <f t="shared" si="68"/>
        <v>65.38</v>
      </c>
      <c r="U1040" t="s">
        <v>1675</v>
      </c>
      <c r="Z1040" t="s">
        <v>8032</v>
      </c>
    </row>
    <row r="1041" spans="1:27" ht="15" customHeight="1" x14ac:dyDescent="0.25">
      <c r="A1041" t="s">
        <v>1615</v>
      </c>
      <c r="B1041">
        <v>28022327</v>
      </c>
      <c r="C1041" t="s">
        <v>540</v>
      </c>
      <c r="D1041" t="s">
        <v>541</v>
      </c>
      <c r="E1041" s="30" t="s">
        <v>1616</v>
      </c>
      <c r="F1041" t="s">
        <v>549</v>
      </c>
      <c r="G1041" t="s">
        <v>1295</v>
      </c>
      <c r="H1041">
        <v>4364349</v>
      </c>
      <c r="I1041" t="s">
        <v>1676</v>
      </c>
      <c r="J1041" t="s">
        <v>1677</v>
      </c>
      <c r="K1041" t="s">
        <v>549</v>
      </c>
      <c r="L1041" t="s">
        <v>1676</v>
      </c>
      <c r="M1041" t="s">
        <v>1678</v>
      </c>
      <c r="N1041" t="s">
        <v>1679</v>
      </c>
      <c r="O1041" s="87">
        <f t="shared" si="66"/>
        <v>99.19</v>
      </c>
      <c r="P1041" t="s">
        <v>555</v>
      </c>
      <c r="Q1041" s="86">
        <v>991900</v>
      </c>
      <c r="R1041" s="86">
        <v>22340000</v>
      </c>
      <c r="S1041">
        <f t="shared" ref="S1041:S1045" si="69">R1041/1000000</f>
        <v>22.34</v>
      </c>
      <c r="T1041" s="86">
        <f t="shared" si="68"/>
        <v>22.34</v>
      </c>
      <c r="U1041" t="s">
        <v>1675</v>
      </c>
      <c r="Z1041" t="s">
        <v>8032</v>
      </c>
    </row>
    <row r="1042" spans="1:27" ht="15" customHeight="1" x14ac:dyDescent="0.25">
      <c r="A1042" t="s">
        <v>1615</v>
      </c>
      <c r="B1042">
        <v>28022327</v>
      </c>
      <c r="C1042" t="s">
        <v>540</v>
      </c>
      <c r="D1042" t="s">
        <v>541</v>
      </c>
      <c r="E1042" s="30" t="s">
        <v>1616</v>
      </c>
      <c r="F1042" t="s">
        <v>549</v>
      </c>
      <c r="G1042" t="s">
        <v>1295</v>
      </c>
      <c r="H1042">
        <v>4364349</v>
      </c>
      <c r="I1042" t="s">
        <v>1680</v>
      </c>
      <c r="J1042" t="s">
        <v>1681</v>
      </c>
      <c r="K1042" t="s">
        <v>549</v>
      </c>
      <c r="L1042" t="s">
        <v>1680</v>
      </c>
      <c r="M1042" t="s">
        <v>1682</v>
      </c>
      <c r="N1042" t="s">
        <v>1683</v>
      </c>
      <c r="O1042" s="87">
        <f t="shared" si="66"/>
        <v>112.92</v>
      </c>
      <c r="P1042" t="s">
        <v>555</v>
      </c>
      <c r="Q1042" s="86">
        <v>1129200</v>
      </c>
      <c r="R1042" s="86">
        <v>25430000</v>
      </c>
      <c r="S1042">
        <f t="shared" si="69"/>
        <v>25.43</v>
      </c>
      <c r="T1042" s="86">
        <f t="shared" si="68"/>
        <v>25.43</v>
      </c>
      <c r="U1042" t="s">
        <v>1684</v>
      </c>
      <c r="Z1042" t="s">
        <v>8066</v>
      </c>
    </row>
    <row r="1043" spans="1:27" ht="15" customHeight="1" x14ac:dyDescent="0.25">
      <c r="A1043" t="s">
        <v>1615</v>
      </c>
      <c r="B1043">
        <v>28022327</v>
      </c>
      <c r="C1043" t="s">
        <v>540</v>
      </c>
      <c r="D1043" t="s">
        <v>541</v>
      </c>
      <c r="E1043" s="30" t="s">
        <v>1616</v>
      </c>
      <c r="F1043" t="s">
        <v>549</v>
      </c>
      <c r="G1043" t="s">
        <v>1295</v>
      </c>
      <c r="H1043">
        <v>4364349</v>
      </c>
      <c r="I1043" t="s">
        <v>1685</v>
      </c>
      <c r="J1043" t="s">
        <v>1686</v>
      </c>
      <c r="K1043" t="s">
        <v>549</v>
      </c>
      <c r="L1043" t="s">
        <v>1685</v>
      </c>
      <c r="M1043" t="s">
        <v>1687</v>
      </c>
      <c r="N1043" t="s">
        <v>1688</v>
      </c>
      <c r="O1043" s="87">
        <f t="shared" si="66"/>
        <v>98.38</v>
      </c>
      <c r="P1043" t="s">
        <v>555</v>
      </c>
      <c r="Q1043" s="86">
        <v>983800</v>
      </c>
      <c r="R1043" s="86">
        <v>22160000</v>
      </c>
      <c r="S1043">
        <f t="shared" si="69"/>
        <v>22.16</v>
      </c>
      <c r="T1043" s="86">
        <f t="shared" si="68"/>
        <v>22.16</v>
      </c>
      <c r="U1043" t="s">
        <v>1689</v>
      </c>
      <c r="Z1043" t="s">
        <v>8021</v>
      </c>
    </row>
    <row r="1044" spans="1:27" ht="15" customHeight="1" x14ac:dyDescent="0.25">
      <c r="A1044" t="s">
        <v>1615</v>
      </c>
      <c r="B1044">
        <v>28022327</v>
      </c>
      <c r="C1044" t="s">
        <v>540</v>
      </c>
      <c r="D1044" t="s">
        <v>541</v>
      </c>
      <c r="E1044" s="30" t="s">
        <v>1616</v>
      </c>
      <c r="F1044" t="s">
        <v>549</v>
      </c>
      <c r="G1044" t="s">
        <v>1295</v>
      </c>
      <c r="H1044">
        <v>4364349</v>
      </c>
      <c r="I1044" t="s">
        <v>1690</v>
      </c>
      <c r="J1044" t="s">
        <v>1691</v>
      </c>
      <c r="K1044" t="s">
        <v>549</v>
      </c>
      <c r="L1044" t="s">
        <v>1690</v>
      </c>
      <c r="M1044" t="s">
        <v>1692</v>
      </c>
      <c r="N1044" t="s">
        <v>1693</v>
      </c>
      <c r="O1044" s="87">
        <f t="shared" si="66"/>
        <v>259.68</v>
      </c>
      <c r="P1044" t="s">
        <v>555</v>
      </c>
      <c r="Q1044" s="86">
        <v>2596800</v>
      </c>
      <c r="R1044" s="86">
        <v>58480000</v>
      </c>
      <c r="S1044">
        <f t="shared" si="69"/>
        <v>58.48</v>
      </c>
      <c r="T1044" s="86">
        <f t="shared" si="68"/>
        <v>58.48</v>
      </c>
      <c r="U1044" t="s">
        <v>1675</v>
      </c>
      <c r="Z1044" t="s">
        <v>8032</v>
      </c>
    </row>
    <row r="1045" spans="1:27" ht="15" customHeight="1" x14ac:dyDescent="0.25">
      <c r="A1045" t="s">
        <v>1615</v>
      </c>
      <c r="B1045">
        <v>28022327</v>
      </c>
      <c r="C1045" t="s">
        <v>540</v>
      </c>
      <c r="D1045" t="s">
        <v>541</v>
      </c>
      <c r="E1045" s="30" t="s">
        <v>1616</v>
      </c>
      <c r="F1045" t="s">
        <v>549</v>
      </c>
      <c r="G1045" t="s">
        <v>1295</v>
      </c>
      <c r="H1045">
        <v>4364349</v>
      </c>
      <c r="I1045" t="s">
        <v>1694</v>
      </c>
      <c r="J1045" t="s">
        <v>1695</v>
      </c>
      <c r="K1045" t="s">
        <v>549</v>
      </c>
      <c r="L1045" t="s">
        <v>1694</v>
      </c>
      <c r="M1045" t="s">
        <v>1696</v>
      </c>
      <c r="N1045" t="s">
        <v>1697</v>
      </c>
      <c r="O1045" s="87">
        <f t="shared" si="66"/>
        <v>134.68</v>
      </c>
      <c r="P1045" t="s">
        <v>555</v>
      </c>
      <c r="Q1045" s="86">
        <v>1346800</v>
      </c>
      <c r="R1045" s="86">
        <v>30330000</v>
      </c>
      <c r="S1045">
        <f t="shared" si="69"/>
        <v>30.33</v>
      </c>
      <c r="T1045" s="86">
        <f t="shared" si="68"/>
        <v>30.33</v>
      </c>
      <c r="U1045" t="s">
        <v>1698</v>
      </c>
      <c r="Z1045" t="s">
        <v>8029</v>
      </c>
    </row>
    <row r="1046" spans="1:27" ht="15" customHeight="1" x14ac:dyDescent="0.25">
      <c r="A1046" t="s">
        <v>1615</v>
      </c>
      <c r="B1046">
        <v>28022327</v>
      </c>
      <c r="C1046" t="s">
        <v>540</v>
      </c>
      <c r="D1046" t="s">
        <v>541</v>
      </c>
      <c r="E1046" s="30" t="s">
        <v>1616</v>
      </c>
      <c r="F1046" t="s">
        <v>549</v>
      </c>
      <c r="G1046" t="s">
        <v>1295</v>
      </c>
      <c r="H1046">
        <v>4364349</v>
      </c>
      <c r="I1046" t="s">
        <v>1699</v>
      </c>
      <c r="J1046" t="s">
        <v>1700</v>
      </c>
      <c r="K1046" t="s">
        <v>549</v>
      </c>
      <c r="L1046" t="s">
        <v>1699</v>
      </c>
      <c r="M1046" t="s">
        <v>1701</v>
      </c>
      <c r="N1046" t="s">
        <v>1702</v>
      </c>
      <c r="O1046" s="87">
        <f t="shared" si="66"/>
        <v>3.63</v>
      </c>
      <c r="P1046" t="s">
        <v>555</v>
      </c>
      <c r="Q1046" s="86">
        <v>36300</v>
      </c>
      <c r="R1046">
        <v>0.82</v>
      </c>
      <c r="S1046">
        <v>0.82</v>
      </c>
      <c r="T1046" s="86">
        <f t="shared" si="68"/>
        <v>8.1999999999999998E-7</v>
      </c>
      <c r="U1046" t="s">
        <v>1703</v>
      </c>
      <c r="Z1046" t="s">
        <v>8558</v>
      </c>
    </row>
    <row r="1047" spans="1:27" ht="15" customHeight="1" x14ac:dyDescent="0.25">
      <c r="A1047" t="s">
        <v>1615</v>
      </c>
      <c r="B1047">
        <v>28022327</v>
      </c>
      <c r="C1047" t="s">
        <v>540</v>
      </c>
      <c r="D1047" t="s">
        <v>541</v>
      </c>
      <c r="E1047" s="30" t="s">
        <v>1616</v>
      </c>
      <c r="F1047" t="s">
        <v>549</v>
      </c>
      <c r="G1047" t="s">
        <v>1295</v>
      </c>
      <c r="H1047">
        <v>4364349</v>
      </c>
      <c r="I1047" t="s">
        <v>1704</v>
      </c>
      <c r="J1047" t="s">
        <v>1705</v>
      </c>
      <c r="K1047" t="s">
        <v>549</v>
      </c>
      <c r="L1047" t="s">
        <v>1704</v>
      </c>
      <c r="M1047" t="s">
        <v>1706</v>
      </c>
      <c r="N1047" t="s">
        <v>1707</v>
      </c>
      <c r="O1047" s="87">
        <f t="shared" si="66"/>
        <v>80.64</v>
      </c>
      <c r="P1047" t="s">
        <v>555</v>
      </c>
      <c r="Q1047" s="86">
        <v>806400</v>
      </c>
      <c r="R1047" s="86">
        <v>18160000</v>
      </c>
      <c r="S1047">
        <f t="shared" ref="S1047:S1078" si="70">R1047/1000000</f>
        <v>18.16</v>
      </c>
      <c r="T1047" s="86">
        <f t="shared" si="68"/>
        <v>18.16</v>
      </c>
      <c r="U1047" t="s">
        <v>1708</v>
      </c>
      <c r="Y1047" t="s">
        <v>8030</v>
      </c>
    </row>
    <row r="1048" spans="1:27" ht="15" customHeight="1" x14ac:dyDescent="0.25">
      <c r="A1048" t="s">
        <v>1615</v>
      </c>
      <c r="B1048">
        <v>28022327</v>
      </c>
      <c r="C1048" t="s">
        <v>540</v>
      </c>
      <c r="D1048" t="s">
        <v>541</v>
      </c>
      <c r="E1048" s="30" t="s">
        <v>1616</v>
      </c>
      <c r="F1048" t="s">
        <v>549</v>
      </c>
      <c r="G1048" t="s">
        <v>1295</v>
      </c>
      <c r="H1048">
        <v>4364349</v>
      </c>
      <c r="I1048" t="s">
        <v>1709</v>
      </c>
      <c r="J1048" t="s">
        <v>1710</v>
      </c>
      <c r="K1048" t="s">
        <v>549</v>
      </c>
      <c r="L1048" t="s">
        <v>1709</v>
      </c>
      <c r="M1048" t="s">
        <v>1711</v>
      </c>
      <c r="N1048" t="s">
        <v>1712</v>
      </c>
      <c r="O1048" s="87">
        <f t="shared" si="66"/>
        <v>141.94</v>
      </c>
      <c r="P1048" t="s">
        <v>555</v>
      </c>
      <c r="Q1048" s="86">
        <v>1419400</v>
      </c>
      <c r="R1048" s="86">
        <v>31970000</v>
      </c>
      <c r="S1048">
        <f t="shared" si="70"/>
        <v>31.97</v>
      </c>
      <c r="T1048" s="86">
        <f t="shared" si="68"/>
        <v>31.97</v>
      </c>
      <c r="U1048" t="s">
        <v>1713</v>
      </c>
      <c r="AA1048" t="s">
        <v>8055</v>
      </c>
    </row>
    <row r="1049" spans="1:27" ht="15" customHeight="1" x14ac:dyDescent="0.25">
      <c r="A1049" t="s">
        <v>1615</v>
      </c>
      <c r="B1049">
        <v>28022327</v>
      </c>
      <c r="C1049" t="s">
        <v>540</v>
      </c>
      <c r="D1049" t="s">
        <v>541</v>
      </c>
      <c r="E1049" s="30" t="s">
        <v>1616</v>
      </c>
      <c r="F1049" t="s">
        <v>549</v>
      </c>
      <c r="G1049" t="s">
        <v>1295</v>
      </c>
      <c r="H1049">
        <v>4364349</v>
      </c>
      <c r="I1049" t="s">
        <v>1714</v>
      </c>
      <c r="J1049" t="s">
        <v>1715</v>
      </c>
      <c r="K1049" t="s">
        <v>549</v>
      </c>
      <c r="L1049" t="s">
        <v>1714</v>
      </c>
      <c r="M1049" t="s">
        <v>1716</v>
      </c>
      <c r="N1049" t="s">
        <v>1717</v>
      </c>
      <c r="O1049" s="87">
        <f t="shared" si="66"/>
        <v>206.46</v>
      </c>
      <c r="P1049" t="s">
        <v>555</v>
      </c>
      <c r="Q1049" s="86">
        <v>2064600</v>
      </c>
      <c r="R1049" s="86">
        <v>46500000</v>
      </c>
      <c r="S1049">
        <f t="shared" si="70"/>
        <v>46.5</v>
      </c>
      <c r="T1049" s="86">
        <f t="shared" si="68"/>
        <v>46.5</v>
      </c>
      <c r="U1049" t="s">
        <v>1718</v>
      </c>
      <c r="AA1049" t="s">
        <v>8046</v>
      </c>
    </row>
    <row r="1050" spans="1:27" ht="15" customHeight="1" x14ac:dyDescent="0.25">
      <c r="A1050" t="s">
        <v>1615</v>
      </c>
      <c r="B1050">
        <v>28022327</v>
      </c>
      <c r="C1050" t="s">
        <v>540</v>
      </c>
      <c r="D1050" t="s">
        <v>541</v>
      </c>
      <c r="E1050" s="30" t="s">
        <v>1616</v>
      </c>
      <c r="F1050" t="s">
        <v>549</v>
      </c>
      <c r="G1050" t="s">
        <v>1295</v>
      </c>
      <c r="H1050">
        <v>4364349</v>
      </c>
      <c r="I1050" t="s">
        <v>1719</v>
      </c>
      <c r="J1050" t="s">
        <v>1720</v>
      </c>
      <c r="K1050" t="s">
        <v>549</v>
      </c>
      <c r="L1050" t="s">
        <v>1719</v>
      </c>
      <c r="M1050" t="s">
        <v>1721</v>
      </c>
      <c r="N1050" t="s">
        <v>1722</v>
      </c>
      <c r="O1050" s="87">
        <f t="shared" si="66"/>
        <v>871.02</v>
      </c>
      <c r="P1050" t="s">
        <v>555</v>
      </c>
      <c r="Q1050" s="86">
        <v>8710200</v>
      </c>
      <c r="R1050" s="86">
        <v>196150000</v>
      </c>
      <c r="S1050">
        <f t="shared" si="70"/>
        <v>196.15</v>
      </c>
      <c r="T1050" s="86">
        <f t="shared" si="68"/>
        <v>196.15</v>
      </c>
      <c r="U1050" t="s">
        <v>1723</v>
      </c>
      <c r="AA1050" t="s">
        <v>8503</v>
      </c>
    </row>
    <row r="1051" spans="1:27" ht="15" customHeight="1" x14ac:dyDescent="0.25">
      <c r="A1051" t="s">
        <v>1615</v>
      </c>
      <c r="B1051">
        <v>28022327</v>
      </c>
      <c r="C1051" t="s">
        <v>540</v>
      </c>
      <c r="D1051" t="s">
        <v>541</v>
      </c>
      <c r="E1051" s="30" t="s">
        <v>1616</v>
      </c>
      <c r="F1051" t="s">
        <v>549</v>
      </c>
      <c r="G1051" t="s">
        <v>1295</v>
      </c>
      <c r="H1051">
        <v>4364349</v>
      </c>
      <c r="I1051" t="s">
        <v>1724</v>
      </c>
      <c r="J1051" t="s">
        <v>1725</v>
      </c>
      <c r="K1051" t="s">
        <v>549</v>
      </c>
      <c r="L1051" t="s">
        <v>1724</v>
      </c>
      <c r="M1051" t="s">
        <v>1726</v>
      </c>
      <c r="N1051" t="s">
        <v>1727</v>
      </c>
      <c r="O1051" s="87">
        <f t="shared" si="66"/>
        <v>105</v>
      </c>
      <c r="P1051" t="s">
        <v>555</v>
      </c>
      <c r="Q1051" s="86">
        <v>1050000</v>
      </c>
      <c r="R1051" s="86">
        <v>23650000</v>
      </c>
      <c r="S1051">
        <f t="shared" si="70"/>
        <v>23.65</v>
      </c>
      <c r="T1051" s="86">
        <f t="shared" si="68"/>
        <v>23.65</v>
      </c>
      <c r="U1051" t="s">
        <v>1728</v>
      </c>
      <c r="Z1051" t="s">
        <v>8035</v>
      </c>
    </row>
    <row r="1052" spans="1:27" ht="15" customHeight="1" x14ac:dyDescent="0.25">
      <c r="A1052" t="s">
        <v>1615</v>
      </c>
      <c r="B1052">
        <v>28022327</v>
      </c>
      <c r="C1052" t="s">
        <v>540</v>
      </c>
      <c r="D1052" t="s">
        <v>541</v>
      </c>
      <c r="E1052" s="30" t="s">
        <v>1616</v>
      </c>
      <c r="F1052" t="s">
        <v>549</v>
      </c>
      <c r="G1052" t="s">
        <v>1295</v>
      </c>
      <c r="H1052">
        <v>4364349</v>
      </c>
      <c r="I1052" t="s">
        <v>1729</v>
      </c>
      <c r="J1052" t="s">
        <v>1730</v>
      </c>
      <c r="K1052" t="s">
        <v>549</v>
      </c>
      <c r="L1052" t="s">
        <v>1729</v>
      </c>
      <c r="M1052" t="s">
        <v>1731</v>
      </c>
      <c r="N1052" t="s">
        <v>1620</v>
      </c>
      <c r="O1052" s="87">
        <f t="shared" si="66"/>
        <v>104.84</v>
      </c>
      <c r="P1052" t="s">
        <v>555</v>
      </c>
      <c r="Q1052" s="86">
        <v>1048400</v>
      </c>
      <c r="R1052" s="86">
        <v>23770000</v>
      </c>
      <c r="S1052">
        <f t="shared" si="70"/>
        <v>23.77</v>
      </c>
      <c r="T1052" s="86">
        <f t="shared" si="68"/>
        <v>23.77</v>
      </c>
      <c r="U1052" t="s">
        <v>1621</v>
      </c>
      <c r="Z1052" t="s">
        <v>8037</v>
      </c>
    </row>
    <row r="1053" spans="1:27" ht="15" customHeight="1" x14ac:dyDescent="0.25">
      <c r="A1053" t="s">
        <v>1615</v>
      </c>
      <c r="B1053">
        <v>28022327</v>
      </c>
      <c r="C1053" t="s">
        <v>540</v>
      </c>
      <c r="D1053" t="s">
        <v>541</v>
      </c>
      <c r="E1053" s="30" t="s">
        <v>1616</v>
      </c>
      <c r="F1053" t="s">
        <v>549</v>
      </c>
      <c r="G1053" t="s">
        <v>1295</v>
      </c>
      <c r="H1053">
        <v>4364349</v>
      </c>
      <c r="I1053" t="s">
        <v>1732</v>
      </c>
      <c r="J1053" t="s">
        <v>1733</v>
      </c>
      <c r="K1053" t="s">
        <v>549</v>
      </c>
      <c r="L1053" t="s">
        <v>1732</v>
      </c>
      <c r="M1053" t="s">
        <v>1734</v>
      </c>
      <c r="N1053" t="s">
        <v>1727</v>
      </c>
      <c r="O1053" s="87">
        <f t="shared" si="66"/>
        <v>105</v>
      </c>
      <c r="P1053" t="s">
        <v>555</v>
      </c>
      <c r="Q1053" s="86">
        <v>1050000</v>
      </c>
      <c r="R1053" s="86">
        <v>23800000</v>
      </c>
      <c r="S1053">
        <f t="shared" si="70"/>
        <v>23.8</v>
      </c>
      <c r="T1053" s="86">
        <f t="shared" si="68"/>
        <v>23.8</v>
      </c>
      <c r="U1053" t="s">
        <v>1728</v>
      </c>
      <c r="Z1053" t="s">
        <v>8035</v>
      </c>
    </row>
    <row r="1054" spans="1:27" ht="15" customHeight="1" x14ac:dyDescent="0.25">
      <c r="A1054" t="s">
        <v>1615</v>
      </c>
      <c r="B1054">
        <v>28022327</v>
      </c>
      <c r="C1054" t="s">
        <v>540</v>
      </c>
      <c r="D1054" t="s">
        <v>541</v>
      </c>
      <c r="E1054" s="30" t="s">
        <v>1616</v>
      </c>
      <c r="F1054" t="s">
        <v>549</v>
      </c>
      <c r="G1054" t="s">
        <v>1295</v>
      </c>
      <c r="H1054">
        <v>4364349</v>
      </c>
      <c r="I1054" t="s">
        <v>1735</v>
      </c>
      <c r="J1054" t="s">
        <v>1736</v>
      </c>
      <c r="K1054" t="s">
        <v>549</v>
      </c>
      <c r="L1054" t="s">
        <v>1735</v>
      </c>
      <c r="M1054" t="s">
        <v>1737</v>
      </c>
      <c r="N1054" t="s">
        <v>1634</v>
      </c>
      <c r="O1054" s="87">
        <f t="shared" si="66"/>
        <v>28196</v>
      </c>
      <c r="P1054" t="s">
        <v>555</v>
      </c>
      <c r="Q1054" s="86">
        <v>281960000</v>
      </c>
      <c r="R1054" s="86">
        <v>6392360000</v>
      </c>
      <c r="S1054" s="161">
        <f t="shared" si="70"/>
        <v>6392.36</v>
      </c>
      <c r="T1054" s="86">
        <f t="shared" si="68"/>
        <v>6392.36</v>
      </c>
      <c r="U1054" t="s">
        <v>1542</v>
      </c>
      <c r="Z1054" t="s">
        <v>8038</v>
      </c>
    </row>
    <row r="1055" spans="1:27" ht="15" customHeight="1" x14ac:dyDescent="0.25">
      <c r="A1055" t="s">
        <v>1615</v>
      </c>
      <c r="B1055">
        <v>28022327</v>
      </c>
      <c r="C1055" t="s">
        <v>540</v>
      </c>
      <c r="D1055" t="s">
        <v>541</v>
      </c>
      <c r="E1055" s="30" t="s">
        <v>1616</v>
      </c>
      <c r="F1055" t="s">
        <v>549</v>
      </c>
      <c r="G1055" t="s">
        <v>1295</v>
      </c>
      <c r="H1055">
        <v>4364349</v>
      </c>
      <c r="I1055" t="s">
        <v>1738</v>
      </c>
      <c r="J1055" t="s">
        <v>1739</v>
      </c>
      <c r="K1055" t="s">
        <v>549</v>
      </c>
      <c r="L1055" t="s">
        <v>1738</v>
      </c>
      <c r="M1055" t="s">
        <v>1740</v>
      </c>
      <c r="N1055" t="s">
        <v>1741</v>
      </c>
      <c r="O1055" s="87">
        <f t="shared" si="66"/>
        <v>141.94</v>
      </c>
      <c r="P1055" t="s">
        <v>555</v>
      </c>
      <c r="Q1055" s="86">
        <v>1419400</v>
      </c>
      <c r="R1055" s="86">
        <v>32180000</v>
      </c>
      <c r="S1055">
        <f t="shared" si="70"/>
        <v>32.18</v>
      </c>
      <c r="T1055" s="86">
        <f t="shared" si="68"/>
        <v>32.18</v>
      </c>
      <c r="U1055" t="s">
        <v>1713</v>
      </c>
      <c r="AA1055" t="s">
        <v>8055</v>
      </c>
    </row>
    <row r="1056" spans="1:27" ht="15" customHeight="1" x14ac:dyDescent="0.25">
      <c r="A1056" t="s">
        <v>1615</v>
      </c>
      <c r="B1056">
        <v>28022327</v>
      </c>
      <c r="C1056" t="s">
        <v>540</v>
      </c>
      <c r="D1056" t="s">
        <v>541</v>
      </c>
      <c r="E1056" s="30" t="s">
        <v>1616</v>
      </c>
      <c r="F1056" t="s">
        <v>549</v>
      </c>
      <c r="G1056" t="s">
        <v>1295</v>
      </c>
      <c r="H1056">
        <v>4364349</v>
      </c>
      <c r="I1056" t="s">
        <v>1742</v>
      </c>
      <c r="J1056" t="s">
        <v>1743</v>
      </c>
      <c r="K1056" t="s">
        <v>549</v>
      </c>
      <c r="L1056" t="s">
        <v>1742</v>
      </c>
      <c r="M1056" t="s">
        <v>1744</v>
      </c>
      <c r="N1056" t="s">
        <v>1707</v>
      </c>
      <c r="O1056" s="87">
        <f t="shared" si="66"/>
        <v>20.16</v>
      </c>
      <c r="P1056" t="s">
        <v>555</v>
      </c>
      <c r="Q1056" s="86">
        <v>201600</v>
      </c>
      <c r="R1056" s="86">
        <v>4570000</v>
      </c>
      <c r="S1056">
        <f t="shared" si="70"/>
        <v>4.57</v>
      </c>
      <c r="T1056" s="86">
        <f t="shared" si="68"/>
        <v>4.57</v>
      </c>
      <c r="U1056" t="s">
        <v>1708</v>
      </c>
      <c r="Y1056" t="s">
        <v>8030</v>
      </c>
    </row>
    <row r="1057" spans="1:27" ht="15" customHeight="1" x14ac:dyDescent="0.25">
      <c r="A1057" t="s">
        <v>1615</v>
      </c>
      <c r="B1057">
        <v>28022327</v>
      </c>
      <c r="C1057" t="s">
        <v>540</v>
      </c>
      <c r="D1057" t="s">
        <v>541</v>
      </c>
      <c r="E1057" s="30" t="s">
        <v>1616</v>
      </c>
      <c r="F1057" t="s">
        <v>549</v>
      </c>
      <c r="G1057" t="s">
        <v>1295</v>
      </c>
      <c r="H1057">
        <v>4364349</v>
      </c>
      <c r="I1057" t="s">
        <v>1745</v>
      </c>
      <c r="J1057" t="s">
        <v>1746</v>
      </c>
      <c r="K1057" t="s">
        <v>549</v>
      </c>
      <c r="L1057" t="s">
        <v>1745</v>
      </c>
      <c r="M1057" t="s">
        <v>1747</v>
      </c>
      <c r="N1057" t="s">
        <v>1625</v>
      </c>
      <c r="O1057" s="87">
        <f t="shared" si="66"/>
        <v>72.58</v>
      </c>
      <c r="P1057" t="s">
        <v>555</v>
      </c>
      <c r="Q1057" s="86">
        <v>725800</v>
      </c>
      <c r="R1057" s="86">
        <v>16450000</v>
      </c>
      <c r="S1057">
        <f t="shared" si="70"/>
        <v>16.45</v>
      </c>
      <c r="T1057" s="86">
        <f t="shared" si="68"/>
        <v>16.45</v>
      </c>
      <c r="U1057" t="s">
        <v>1626</v>
      </c>
      <c r="Z1057" t="s">
        <v>8060</v>
      </c>
    </row>
    <row r="1058" spans="1:27" ht="15" customHeight="1" x14ac:dyDescent="0.25">
      <c r="A1058" t="s">
        <v>1615</v>
      </c>
      <c r="B1058">
        <v>28022327</v>
      </c>
      <c r="C1058" t="s">
        <v>540</v>
      </c>
      <c r="D1058" t="s">
        <v>541</v>
      </c>
      <c r="E1058" s="30" t="s">
        <v>1616</v>
      </c>
      <c r="F1058" t="s">
        <v>549</v>
      </c>
      <c r="G1058" t="s">
        <v>1295</v>
      </c>
      <c r="H1058">
        <v>4364349</v>
      </c>
      <c r="I1058" t="s">
        <v>1748</v>
      </c>
      <c r="J1058" t="s">
        <v>1749</v>
      </c>
      <c r="K1058" t="s">
        <v>549</v>
      </c>
      <c r="L1058" t="s">
        <v>1748</v>
      </c>
      <c r="M1058" t="s">
        <v>1750</v>
      </c>
      <c r="N1058" t="s">
        <v>1630</v>
      </c>
      <c r="O1058" s="87">
        <f t="shared" si="66"/>
        <v>362.9</v>
      </c>
      <c r="P1058" t="s">
        <v>555</v>
      </c>
      <c r="Q1058" s="86">
        <v>3629000</v>
      </c>
      <c r="R1058" s="86">
        <v>82270000</v>
      </c>
      <c r="S1058">
        <f t="shared" si="70"/>
        <v>82.27</v>
      </c>
      <c r="T1058" s="86">
        <f t="shared" si="68"/>
        <v>82.27</v>
      </c>
      <c r="U1058" t="s">
        <v>1485</v>
      </c>
      <c r="Z1058" t="s">
        <v>8036</v>
      </c>
    </row>
    <row r="1059" spans="1:27" ht="15" customHeight="1" x14ac:dyDescent="0.25">
      <c r="A1059" t="s">
        <v>1615</v>
      </c>
      <c r="B1059">
        <v>28022327</v>
      </c>
      <c r="C1059" t="s">
        <v>540</v>
      </c>
      <c r="D1059" t="s">
        <v>541</v>
      </c>
      <c r="E1059" s="30" t="s">
        <v>1616</v>
      </c>
      <c r="F1059" t="s">
        <v>549</v>
      </c>
      <c r="G1059" t="s">
        <v>1295</v>
      </c>
      <c r="H1059">
        <v>4364349</v>
      </c>
      <c r="I1059" t="s">
        <v>1751</v>
      </c>
      <c r="J1059" t="s">
        <v>1752</v>
      </c>
      <c r="K1059" t="s">
        <v>549</v>
      </c>
      <c r="L1059" t="s">
        <v>1751</v>
      </c>
      <c r="M1059" t="s">
        <v>1753</v>
      </c>
      <c r="N1059" t="s">
        <v>1754</v>
      </c>
      <c r="O1059" s="87">
        <f t="shared" si="66"/>
        <v>748.43</v>
      </c>
      <c r="P1059" t="s">
        <v>555</v>
      </c>
      <c r="Q1059" s="86">
        <v>7484300</v>
      </c>
      <c r="R1059" s="86">
        <v>168480000</v>
      </c>
      <c r="S1059">
        <f t="shared" si="70"/>
        <v>168.48</v>
      </c>
      <c r="T1059" s="86">
        <f t="shared" si="68"/>
        <v>168.48</v>
      </c>
      <c r="U1059" t="s">
        <v>1755</v>
      </c>
      <c r="AA1059" t="s">
        <v>8048</v>
      </c>
    </row>
    <row r="1060" spans="1:27" ht="15" customHeight="1" x14ac:dyDescent="0.25">
      <c r="A1060" t="s">
        <v>1615</v>
      </c>
      <c r="B1060">
        <v>28022327</v>
      </c>
      <c r="C1060" t="s">
        <v>540</v>
      </c>
      <c r="D1060" t="s">
        <v>541</v>
      </c>
      <c r="E1060" s="30" t="s">
        <v>1616</v>
      </c>
      <c r="F1060" t="s">
        <v>549</v>
      </c>
      <c r="G1060" t="s">
        <v>1295</v>
      </c>
      <c r="H1060">
        <v>4364349</v>
      </c>
      <c r="I1060" t="s">
        <v>1756</v>
      </c>
      <c r="J1060" t="s">
        <v>1757</v>
      </c>
      <c r="K1060" t="s">
        <v>549</v>
      </c>
      <c r="L1060" t="s">
        <v>1756</v>
      </c>
      <c r="M1060" t="s">
        <v>1758</v>
      </c>
      <c r="N1060" t="s">
        <v>1722</v>
      </c>
      <c r="O1060" s="87">
        <f t="shared" si="66"/>
        <v>535.52</v>
      </c>
      <c r="P1060" t="s">
        <v>555</v>
      </c>
      <c r="Q1060" s="86">
        <v>5355200</v>
      </c>
      <c r="R1060" s="86">
        <v>120550000</v>
      </c>
      <c r="S1060">
        <f t="shared" si="70"/>
        <v>120.55</v>
      </c>
      <c r="T1060" s="86">
        <f t="shared" si="68"/>
        <v>120.55</v>
      </c>
      <c r="U1060" t="s">
        <v>1723</v>
      </c>
      <c r="AA1060" t="s">
        <v>8503</v>
      </c>
    </row>
    <row r="1061" spans="1:27" ht="15" customHeight="1" x14ac:dyDescent="0.25">
      <c r="A1061" t="s">
        <v>1615</v>
      </c>
      <c r="B1061">
        <v>28022327</v>
      </c>
      <c r="C1061" t="s">
        <v>540</v>
      </c>
      <c r="D1061" t="s">
        <v>541</v>
      </c>
      <c r="E1061" s="30" t="s">
        <v>1616</v>
      </c>
      <c r="F1061" t="s">
        <v>549</v>
      </c>
      <c r="G1061" t="s">
        <v>1295</v>
      </c>
      <c r="H1061">
        <v>4364349</v>
      </c>
      <c r="I1061" t="s">
        <v>1759</v>
      </c>
      <c r="J1061" t="s">
        <v>1760</v>
      </c>
      <c r="K1061" t="s">
        <v>549</v>
      </c>
      <c r="L1061" t="s">
        <v>1759</v>
      </c>
      <c r="M1061" t="s">
        <v>1761</v>
      </c>
      <c r="N1061" t="s">
        <v>1717</v>
      </c>
      <c r="O1061" s="87">
        <f t="shared" si="66"/>
        <v>187.11</v>
      </c>
      <c r="P1061" t="s">
        <v>555</v>
      </c>
      <c r="Q1061" s="86">
        <v>1871100</v>
      </c>
      <c r="R1061" s="86">
        <v>42120000</v>
      </c>
      <c r="S1061">
        <f t="shared" si="70"/>
        <v>42.12</v>
      </c>
      <c r="T1061" s="86">
        <f t="shared" si="68"/>
        <v>42.12</v>
      </c>
      <c r="U1061" t="s">
        <v>1718</v>
      </c>
      <c r="AA1061" t="s">
        <v>8046</v>
      </c>
    </row>
    <row r="1062" spans="1:27" ht="15" customHeight="1" x14ac:dyDescent="0.25">
      <c r="A1062" t="s">
        <v>1615</v>
      </c>
      <c r="B1062">
        <v>28022327</v>
      </c>
      <c r="C1062" t="s">
        <v>540</v>
      </c>
      <c r="D1062" t="s">
        <v>541</v>
      </c>
      <c r="E1062" s="30" t="s">
        <v>1616</v>
      </c>
      <c r="F1062" t="s">
        <v>549</v>
      </c>
      <c r="G1062" t="s">
        <v>1295</v>
      </c>
      <c r="H1062">
        <v>4364349</v>
      </c>
      <c r="I1062" t="s">
        <v>1762</v>
      </c>
      <c r="J1062" t="s">
        <v>1763</v>
      </c>
      <c r="K1062" t="s">
        <v>549</v>
      </c>
      <c r="L1062" t="s">
        <v>1762</v>
      </c>
      <c r="M1062" t="s">
        <v>1764</v>
      </c>
      <c r="N1062" t="s">
        <v>1741</v>
      </c>
      <c r="O1062" s="87">
        <f t="shared" si="66"/>
        <v>206.46</v>
      </c>
      <c r="P1062" t="s">
        <v>555</v>
      </c>
      <c r="Q1062" s="86">
        <v>2064600</v>
      </c>
      <c r="R1062" s="86">
        <v>46480000</v>
      </c>
      <c r="S1062">
        <f t="shared" si="70"/>
        <v>46.48</v>
      </c>
      <c r="T1062" s="86">
        <f t="shared" si="68"/>
        <v>46.48</v>
      </c>
      <c r="U1062" t="s">
        <v>1713</v>
      </c>
      <c r="AA1062" t="s">
        <v>8055</v>
      </c>
    </row>
    <row r="1063" spans="1:27" ht="15" customHeight="1" x14ac:dyDescent="0.25">
      <c r="A1063" t="s">
        <v>1615</v>
      </c>
      <c r="B1063">
        <v>28022327</v>
      </c>
      <c r="C1063" t="s">
        <v>540</v>
      </c>
      <c r="D1063" t="s">
        <v>541</v>
      </c>
      <c r="E1063" s="30" t="s">
        <v>1616</v>
      </c>
      <c r="F1063" t="s">
        <v>549</v>
      </c>
      <c r="G1063" t="s">
        <v>1295</v>
      </c>
      <c r="H1063">
        <v>4364349</v>
      </c>
      <c r="I1063" t="s">
        <v>1765</v>
      </c>
      <c r="J1063" t="s">
        <v>1766</v>
      </c>
      <c r="K1063" t="s">
        <v>549</v>
      </c>
      <c r="L1063" t="s">
        <v>1765</v>
      </c>
      <c r="M1063" t="s">
        <v>1767</v>
      </c>
      <c r="N1063" t="s">
        <v>1707</v>
      </c>
      <c r="O1063" s="87">
        <f t="shared" si="66"/>
        <v>60.48</v>
      </c>
      <c r="P1063" t="s">
        <v>555</v>
      </c>
      <c r="Q1063" s="86">
        <v>604800</v>
      </c>
      <c r="R1063" s="86">
        <v>13610000</v>
      </c>
      <c r="S1063">
        <f t="shared" si="70"/>
        <v>13.61</v>
      </c>
      <c r="T1063" s="86">
        <f t="shared" si="68"/>
        <v>13.61</v>
      </c>
      <c r="U1063" t="s">
        <v>1708</v>
      </c>
      <c r="Y1063" t="s">
        <v>8030</v>
      </c>
    </row>
    <row r="1064" spans="1:27" ht="15" customHeight="1" x14ac:dyDescent="0.25">
      <c r="A1064" t="s">
        <v>1615</v>
      </c>
      <c r="B1064">
        <v>28022327</v>
      </c>
      <c r="C1064" t="s">
        <v>540</v>
      </c>
      <c r="D1064" t="s">
        <v>541</v>
      </c>
      <c r="E1064" s="30" t="s">
        <v>1616</v>
      </c>
      <c r="F1064" t="s">
        <v>549</v>
      </c>
      <c r="G1064" t="s">
        <v>1295</v>
      </c>
      <c r="H1064">
        <v>4364349</v>
      </c>
      <c r="I1064" t="s">
        <v>1768</v>
      </c>
      <c r="J1064" t="s">
        <v>1769</v>
      </c>
      <c r="K1064" t="s">
        <v>549</v>
      </c>
      <c r="L1064" t="s">
        <v>1768</v>
      </c>
      <c r="M1064" t="s">
        <v>1770</v>
      </c>
      <c r="N1064" t="s">
        <v>1727</v>
      </c>
      <c r="O1064" s="87">
        <f t="shared" si="66"/>
        <v>105</v>
      </c>
      <c r="P1064" t="s">
        <v>555</v>
      </c>
      <c r="Q1064" s="86">
        <v>1050000</v>
      </c>
      <c r="R1064" s="86">
        <v>23640000</v>
      </c>
      <c r="S1064">
        <f t="shared" si="70"/>
        <v>23.64</v>
      </c>
      <c r="T1064" s="86">
        <f t="shared" si="68"/>
        <v>23.64</v>
      </c>
      <c r="U1064" t="s">
        <v>1728</v>
      </c>
      <c r="Z1064" t="s">
        <v>8035</v>
      </c>
    </row>
    <row r="1065" spans="1:27" ht="15" customHeight="1" x14ac:dyDescent="0.25">
      <c r="A1065" t="s">
        <v>1615</v>
      </c>
      <c r="B1065">
        <v>28022327</v>
      </c>
      <c r="C1065" t="s">
        <v>540</v>
      </c>
      <c r="D1065" t="s">
        <v>541</v>
      </c>
      <c r="E1065" s="30" t="s">
        <v>1616</v>
      </c>
      <c r="F1065" t="s">
        <v>549</v>
      </c>
      <c r="G1065" t="s">
        <v>1295</v>
      </c>
      <c r="H1065">
        <v>4364349</v>
      </c>
      <c r="I1065" t="s">
        <v>1771</v>
      </c>
      <c r="J1065" t="s">
        <v>1772</v>
      </c>
      <c r="K1065" t="s">
        <v>549</v>
      </c>
      <c r="L1065" t="s">
        <v>1771</v>
      </c>
      <c r="M1065" t="s">
        <v>1773</v>
      </c>
      <c r="N1065" t="s">
        <v>1620</v>
      </c>
      <c r="O1065" s="87">
        <f t="shared" si="66"/>
        <v>104.84</v>
      </c>
      <c r="P1065" t="s">
        <v>555</v>
      </c>
      <c r="Q1065" s="86">
        <v>1048400</v>
      </c>
      <c r="R1065" s="86">
        <v>23600000</v>
      </c>
      <c r="S1065">
        <f t="shared" si="70"/>
        <v>23.6</v>
      </c>
      <c r="T1065" s="86">
        <f t="shared" si="68"/>
        <v>23.6</v>
      </c>
      <c r="U1065" t="s">
        <v>1621</v>
      </c>
      <c r="Z1065" t="s">
        <v>8037</v>
      </c>
    </row>
    <row r="1066" spans="1:27" ht="15" customHeight="1" x14ac:dyDescent="0.25">
      <c r="A1066" t="s">
        <v>1615</v>
      </c>
      <c r="B1066">
        <v>28022327</v>
      </c>
      <c r="C1066" t="s">
        <v>540</v>
      </c>
      <c r="D1066" t="s">
        <v>541</v>
      </c>
      <c r="E1066" s="30" t="s">
        <v>1616</v>
      </c>
      <c r="F1066" t="s">
        <v>549</v>
      </c>
      <c r="G1066" t="s">
        <v>1295</v>
      </c>
      <c r="H1066">
        <v>4364349</v>
      </c>
      <c r="I1066" t="s">
        <v>1774</v>
      </c>
      <c r="J1066" t="s">
        <v>1775</v>
      </c>
      <c r="K1066" t="s">
        <v>549</v>
      </c>
      <c r="L1066" t="s">
        <v>1774</v>
      </c>
      <c r="M1066" t="s">
        <v>1776</v>
      </c>
      <c r="N1066" t="s">
        <v>1625</v>
      </c>
      <c r="O1066" s="87">
        <f t="shared" si="66"/>
        <v>72.58</v>
      </c>
      <c r="P1066" t="s">
        <v>555</v>
      </c>
      <c r="Q1066" s="86">
        <v>725800</v>
      </c>
      <c r="R1066" s="86">
        <v>16340000</v>
      </c>
      <c r="S1066">
        <f t="shared" si="70"/>
        <v>16.34</v>
      </c>
      <c r="T1066" s="86">
        <f t="shared" si="68"/>
        <v>16.34</v>
      </c>
      <c r="U1066" t="s">
        <v>1626</v>
      </c>
      <c r="Z1066" t="s">
        <v>8060</v>
      </c>
    </row>
    <row r="1067" spans="1:27" ht="15" customHeight="1" x14ac:dyDescent="0.25">
      <c r="A1067" t="s">
        <v>1615</v>
      </c>
      <c r="B1067">
        <v>28022327</v>
      </c>
      <c r="C1067" t="s">
        <v>540</v>
      </c>
      <c r="D1067" t="s">
        <v>541</v>
      </c>
      <c r="E1067" s="30" t="s">
        <v>1616</v>
      </c>
      <c r="F1067" t="s">
        <v>549</v>
      </c>
      <c r="G1067" t="s">
        <v>1295</v>
      </c>
      <c r="H1067">
        <v>4364349</v>
      </c>
      <c r="I1067" t="s">
        <v>1777</v>
      </c>
      <c r="J1067" t="s">
        <v>1778</v>
      </c>
      <c r="K1067" t="s">
        <v>549</v>
      </c>
      <c r="L1067" t="s">
        <v>1777</v>
      </c>
      <c r="M1067" t="s">
        <v>1779</v>
      </c>
      <c r="N1067" t="s">
        <v>1630</v>
      </c>
      <c r="O1067" s="87">
        <f t="shared" si="66"/>
        <v>362.9</v>
      </c>
      <c r="P1067" t="s">
        <v>555</v>
      </c>
      <c r="Q1067" s="86">
        <v>3629000</v>
      </c>
      <c r="R1067" s="86">
        <v>81690000</v>
      </c>
      <c r="S1067">
        <f t="shared" si="70"/>
        <v>81.69</v>
      </c>
      <c r="T1067" s="86">
        <f t="shared" si="68"/>
        <v>81.69</v>
      </c>
      <c r="U1067" t="s">
        <v>1485</v>
      </c>
      <c r="Z1067" t="s">
        <v>8036</v>
      </c>
    </row>
    <row r="1068" spans="1:27" ht="15" customHeight="1" x14ac:dyDescent="0.25">
      <c r="A1068" t="s">
        <v>1615</v>
      </c>
      <c r="B1068">
        <v>28022327</v>
      </c>
      <c r="C1068" t="s">
        <v>540</v>
      </c>
      <c r="D1068" t="s">
        <v>541</v>
      </c>
      <c r="E1068" s="30" t="s">
        <v>1616</v>
      </c>
      <c r="F1068" t="s">
        <v>549</v>
      </c>
      <c r="G1068" t="s">
        <v>1295</v>
      </c>
      <c r="H1068">
        <v>4364349</v>
      </c>
      <c r="I1068" t="s">
        <v>1780</v>
      </c>
      <c r="J1068" t="s">
        <v>1781</v>
      </c>
      <c r="K1068" t="s">
        <v>549</v>
      </c>
      <c r="L1068" t="s">
        <v>1780</v>
      </c>
      <c r="M1068" t="s">
        <v>1782</v>
      </c>
      <c r="N1068" t="s">
        <v>1634</v>
      </c>
      <c r="O1068" s="87">
        <f t="shared" si="66"/>
        <v>281.95999999999998</v>
      </c>
      <c r="P1068" t="s">
        <v>555</v>
      </c>
      <c r="Q1068" s="86">
        <v>2819600</v>
      </c>
      <c r="R1068" s="86">
        <v>63470000</v>
      </c>
      <c r="S1068">
        <f t="shared" si="70"/>
        <v>63.47</v>
      </c>
      <c r="T1068" s="86">
        <f t="shared" si="68"/>
        <v>63.47</v>
      </c>
      <c r="U1068" t="s">
        <v>1542</v>
      </c>
      <c r="Z1068" t="s">
        <v>8038</v>
      </c>
    </row>
    <row r="1069" spans="1:27" ht="15" customHeight="1" x14ac:dyDescent="0.25">
      <c r="A1069" t="s">
        <v>1615</v>
      </c>
      <c r="B1069">
        <v>28022327</v>
      </c>
      <c r="C1069" t="s">
        <v>540</v>
      </c>
      <c r="D1069" t="s">
        <v>541</v>
      </c>
      <c r="E1069" s="30" t="s">
        <v>1616</v>
      </c>
      <c r="F1069" t="s">
        <v>549</v>
      </c>
      <c r="G1069" t="s">
        <v>1295</v>
      </c>
      <c r="H1069">
        <v>4364349</v>
      </c>
      <c r="I1069" t="s">
        <v>1783</v>
      </c>
      <c r="J1069" t="s">
        <v>1784</v>
      </c>
      <c r="K1069" t="s">
        <v>549</v>
      </c>
      <c r="L1069" t="s">
        <v>1783</v>
      </c>
      <c r="M1069" t="s">
        <v>1785</v>
      </c>
      <c r="N1069" t="s">
        <v>1786</v>
      </c>
      <c r="O1069" s="87">
        <f t="shared" si="66"/>
        <v>165.32</v>
      </c>
      <c r="P1069" t="s">
        <v>555</v>
      </c>
      <c r="Q1069" s="86">
        <v>1653200</v>
      </c>
      <c r="R1069" s="86">
        <v>37220000</v>
      </c>
      <c r="S1069">
        <f t="shared" si="70"/>
        <v>37.22</v>
      </c>
      <c r="T1069" s="86">
        <f t="shared" si="68"/>
        <v>37.22</v>
      </c>
      <c r="U1069" t="s">
        <v>1787</v>
      </c>
      <c r="Z1069" t="s">
        <v>8575</v>
      </c>
    </row>
    <row r="1070" spans="1:27" ht="15" customHeight="1" x14ac:dyDescent="0.25">
      <c r="A1070" t="s">
        <v>1615</v>
      </c>
      <c r="B1070">
        <v>28022327</v>
      </c>
      <c r="C1070" t="s">
        <v>540</v>
      </c>
      <c r="D1070" t="s">
        <v>541</v>
      </c>
      <c r="E1070" s="30" t="s">
        <v>1616</v>
      </c>
      <c r="F1070" t="s">
        <v>549</v>
      </c>
      <c r="G1070" t="s">
        <v>1295</v>
      </c>
      <c r="H1070">
        <v>4364349</v>
      </c>
      <c r="I1070" t="s">
        <v>1788</v>
      </c>
      <c r="J1070" t="s">
        <v>1789</v>
      </c>
      <c r="K1070" t="s">
        <v>549</v>
      </c>
      <c r="L1070" t="s">
        <v>1788</v>
      </c>
      <c r="M1070" t="s">
        <v>1790</v>
      </c>
      <c r="N1070" t="s">
        <v>1669</v>
      </c>
      <c r="O1070" s="87">
        <f t="shared" si="66"/>
        <v>342.74</v>
      </c>
      <c r="P1070" t="s">
        <v>555</v>
      </c>
      <c r="Q1070" s="86">
        <v>3427400</v>
      </c>
      <c r="R1070" s="86">
        <v>77150000</v>
      </c>
      <c r="S1070">
        <f t="shared" si="70"/>
        <v>77.150000000000006</v>
      </c>
      <c r="T1070" s="86">
        <f t="shared" si="68"/>
        <v>77.150000000000006</v>
      </c>
      <c r="U1070" t="s">
        <v>1670</v>
      </c>
      <c r="Z1070" t="s">
        <v>8500</v>
      </c>
    </row>
    <row r="1071" spans="1:27" ht="15" customHeight="1" x14ac:dyDescent="0.25">
      <c r="A1071" t="s">
        <v>1615</v>
      </c>
      <c r="B1071">
        <v>28022327</v>
      </c>
      <c r="C1071" t="s">
        <v>540</v>
      </c>
      <c r="D1071" t="s">
        <v>541</v>
      </c>
      <c r="E1071" s="30" t="s">
        <v>1616</v>
      </c>
      <c r="F1071" t="s">
        <v>549</v>
      </c>
      <c r="G1071" t="s">
        <v>1295</v>
      </c>
      <c r="H1071">
        <v>4364349</v>
      </c>
      <c r="I1071" t="s">
        <v>1791</v>
      </c>
      <c r="J1071" t="s">
        <v>1792</v>
      </c>
      <c r="K1071" t="s">
        <v>549</v>
      </c>
      <c r="L1071" t="s">
        <v>1791</v>
      </c>
      <c r="M1071" t="s">
        <v>1793</v>
      </c>
      <c r="N1071" t="s">
        <v>1652</v>
      </c>
      <c r="O1071" s="87">
        <f t="shared" si="66"/>
        <v>209.68</v>
      </c>
      <c r="P1071" t="s">
        <v>555</v>
      </c>
      <c r="Q1071" s="86">
        <v>2096800</v>
      </c>
      <c r="R1071" s="86">
        <v>47200000</v>
      </c>
      <c r="S1071">
        <f t="shared" si="70"/>
        <v>47.2</v>
      </c>
      <c r="T1071" s="86">
        <f t="shared" si="68"/>
        <v>47.2</v>
      </c>
      <c r="U1071" t="s">
        <v>1653</v>
      </c>
      <c r="Z1071" t="s">
        <v>8033</v>
      </c>
    </row>
    <row r="1072" spans="1:27" ht="15" customHeight="1" x14ac:dyDescent="0.25">
      <c r="A1072" t="s">
        <v>1615</v>
      </c>
      <c r="B1072">
        <v>28022327</v>
      </c>
      <c r="C1072" t="s">
        <v>540</v>
      </c>
      <c r="D1072" t="s">
        <v>541</v>
      </c>
      <c r="E1072" s="30" t="s">
        <v>1616</v>
      </c>
      <c r="F1072" t="s">
        <v>549</v>
      </c>
      <c r="G1072" t="s">
        <v>1295</v>
      </c>
      <c r="H1072">
        <v>4364349</v>
      </c>
      <c r="I1072" t="s">
        <v>1794</v>
      </c>
      <c r="J1072" t="s">
        <v>1795</v>
      </c>
      <c r="K1072" t="s">
        <v>549</v>
      </c>
      <c r="L1072" t="s">
        <v>1794</v>
      </c>
      <c r="M1072" t="s">
        <v>1796</v>
      </c>
      <c r="N1072" t="s">
        <v>1797</v>
      </c>
      <c r="O1072" s="87">
        <f t="shared" si="66"/>
        <v>858.06</v>
      </c>
      <c r="P1072" t="s">
        <v>555</v>
      </c>
      <c r="Q1072" s="86">
        <v>8580600</v>
      </c>
      <c r="R1072" s="86">
        <v>193160000</v>
      </c>
      <c r="S1072">
        <f t="shared" si="70"/>
        <v>193.16</v>
      </c>
      <c r="T1072" s="86">
        <f t="shared" si="68"/>
        <v>193.16</v>
      </c>
      <c r="U1072" t="s">
        <v>1798</v>
      </c>
      <c r="Z1072" t="s">
        <v>8526</v>
      </c>
    </row>
    <row r="1073" spans="1:26" ht="15" customHeight="1" x14ac:dyDescent="0.25">
      <c r="A1073" t="s">
        <v>1615</v>
      </c>
      <c r="B1073">
        <v>28022327</v>
      </c>
      <c r="C1073" t="s">
        <v>540</v>
      </c>
      <c r="D1073" t="s">
        <v>541</v>
      </c>
      <c r="E1073" s="30" t="s">
        <v>1616</v>
      </c>
      <c r="F1073" t="s">
        <v>549</v>
      </c>
      <c r="G1073" t="s">
        <v>1295</v>
      </c>
      <c r="H1073">
        <v>4364349</v>
      </c>
      <c r="I1073" t="s">
        <v>1799</v>
      </c>
      <c r="J1073" t="s">
        <v>1800</v>
      </c>
      <c r="K1073" t="s">
        <v>549</v>
      </c>
      <c r="L1073" t="s">
        <v>1799</v>
      </c>
      <c r="M1073" t="s">
        <v>1801</v>
      </c>
      <c r="N1073" t="s">
        <v>1797</v>
      </c>
      <c r="O1073" s="87">
        <f t="shared" ref="O1073:O1136" si="71">Q1073/10000</f>
        <v>701.62</v>
      </c>
      <c r="P1073" t="s">
        <v>555</v>
      </c>
      <c r="Q1073" s="86">
        <v>7016200</v>
      </c>
      <c r="R1073" s="86">
        <v>157940000</v>
      </c>
      <c r="S1073">
        <f t="shared" si="70"/>
        <v>157.94</v>
      </c>
      <c r="T1073" s="86">
        <f t="shared" ref="T1073:T1136" si="72">R1073/1000000</f>
        <v>157.94</v>
      </c>
      <c r="U1073" t="s">
        <v>1798</v>
      </c>
      <c r="Z1073" t="s">
        <v>8526</v>
      </c>
    </row>
    <row r="1074" spans="1:26" ht="15" customHeight="1" x14ac:dyDescent="0.25">
      <c r="A1074" t="s">
        <v>1615</v>
      </c>
      <c r="B1074">
        <v>28022327</v>
      </c>
      <c r="C1074" t="s">
        <v>540</v>
      </c>
      <c r="D1074" t="s">
        <v>541</v>
      </c>
      <c r="E1074" s="30" t="s">
        <v>1616</v>
      </c>
      <c r="F1074" t="s">
        <v>549</v>
      </c>
      <c r="G1074" t="s">
        <v>1295</v>
      </c>
      <c r="H1074">
        <v>4364349</v>
      </c>
      <c r="I1074" t="s">
        <v>1802</v>
      </c>
      <c r="J1074" t="s">
        <v>1803</v>
      </c>
      <c r="K1074" t="s">
        <v>549</v>
      </c>
      <c r="L1074" t="s">
        <v>1802</v>
      </c>
      <c r="M1074" t="s">
        <v>1804</v>
      </c>
      <c r="N1074" t="s">
        <v>1805</v>
      </c>
      <c r="O1074" s="87">
        <f t="shared" si="71"/>
        <v>108.87</v>
      </c>
      <c r="P1074" t="s">
        <v>555</v>
      </c>
      <c r="Q1074" s="86">
        <v>1088700</v>
      </c>
      <c r="R1074" s="86">
        <v>24510000</v>
      </c>
      <c r="S1074">
        <f t="shared" si="70"/>
        <v>24.51</v>
      </c>
      <c r="T1074" s="86">
        <f t="shared" si="72"/>
        <v>24.51</v>
      </c>
      <c r="U1074" t="s">
        <v>1806</v>
      </c>
      <c r="Z1074" t="s">
        <v>8028</v>
      </c>
    </row>
    <row r="1075" spans="1:26" ht="15" customHeight="1" x14ac:dyDescent="0.25">
      <c r="A1075" t="s">
        <v>1615</v>
      </c>
      <c r="B1075">
        <v>28022327</v>
      </c>
      <c r="C1075" t="s">
        <v>540</v>
      </c>
      <c r="D1075" t="s">
        <v>541</v>
      </c>
      <c r="E1075" s="30" t="s">
        <v>1616</v>
      </c>
      <c r="F1075" t="s">
        <v>549</v>
      </c>
      <c r="G1075" t="s">
        <v>1295</v>
      </c>
      <c r="H1075">
        <v>4364349</v>
      </c>
      <c r="I1075" t="s">
        <v>1807</v>
      </c>
      <c r="J1075" t="s">
        <v>1808</v>
      </c>
      <c r="K1075" t="s">
        <v>549</v>
      </c>
      <c r="L1075" t="s">
        <v>1807</v>
      </c>
      <c r="M1075" t="s">
        <v>1809</v>
      </c>
      <c r="N1075" t="s">
        <v>1810</v>
      </c>
      <c r="O1075" s="87">
        <f t="shared" si="71"/>
        <v>122.6</v>
      </c>
      <c r="P1075" t="s">
        <v>555</v>
      </c>
      <c r="Q1075" s="86">
        <v>1226000</v>
      </c>
      <c r="R1075" s="86">
        <v>27600000</v>
      </c>
      <c r="S1075">
        <f t="shared" si="70"/>
        <v>27.6</v>
      </c>
      <c r="T1075" s="86">
        <f t="shared" si="72"/>
        <v>27.6</v>
      </c>
      <c r="U1075" t="s">
        <v>1675</v>
      </c>
      <c r="Z1075" t="s">
        <v>8032</v>
      </c>
    </row>
    <row r="1076" spans="1:26" ht="15" customHeight="1" x14ac:dyDescent="0.25">
      <c r="A1076" t="s">
        <v>1615</v>
      </c>
      <c r="B1076">
        <v>28022327</v>
      </c>
      <c r="C1076" t="s">
        <v>540</v>
      </c>
      <c r="D1076" t="s">
        <v>541</v>
      </c>
      <c r="E1076" s="30" t="s">
        <v>1616</v>
      </c>
      <c r="F1076" t="s">
        <v>549</v>
      </c>
      <c r="G1076" t="s">
        <v>1295</v>
      </c>
      <c r="H1076">
        <v>4364349</v>
      </c>
      <c r="I1076" t="s">
        <v>1811</v>
      </c>
      <c r="J1076" t="s">
        <v>1812</v>
      </c>
      <c r="K1076" t="s">
        <v>549</v>
      </c>
      <c r="L1076" t="s">
        <v>1811</v>
      </c>
      <c r="M1076" t="s">
        <v>1813</v>
      </c>
      <c r="N1076" t="s">
        <v>1814</v>
      </c>
      <c r="O1076" s="87">
        <f t="shared" si="71"/>
        <v>145.16</v>
      </c>
      <c r="P1076" t="s">
        <v>555</v>
      </c>
      <c r="Q1076" s="86">
        <v>1451600</v>
      </c>
      <c r="R1076" s="86">
        <v>32680000</v>
      </c>
      <c r="S1076">
        <f t="shared" si="70"/>
        <v>32.68</v>
      </c>
      <c r="T1076" s="86">
        <f t="shared" si="72"/>
        <v>32.68</v>
      </c>
      <c r="U1076" t="s">
        <v>1815</v>
      </c>
      <c r="Z1076" t="s">
        <v>8065</v>
      </c>
    </row>
    <row r="1077" spans="1:26" ht="15" customHeight="1" x14ac:dyDescent="0.25">
      <c r="A1077" t="s">
        <v>1615</v>
      </c>
      <c r="B1077">
        <v>28022327</v>
      </c>
      <c r="C1077" t="s">
        <v>540</v>
      </c>
      <c r="D1077" t="s">
        <v>541</v>
      </c>
      <c r="E1077" s="30" t="s">
        <v>1616</v>
      </c>
      <c r="F1077" t="s">
        <v>549</v>
      </c>
      <c r="G1077" t="s">
        <v>1295</v>
      </c>
      <c r="H1077">
        <v>4364349</v>
      </c>
      <c r="I1077" t="s">
        <v>1816</v>
      </c>
      <c r="J1077" t="s">
        <v>1817</v>
      </c>
      <c r="K1077" t="s">
        <v>549</v>
      </c>
      <c r="L1077" t="s">
        <v>1816</v>
      </c>
      <c r="M1077" t="s">
        <v>1818</v>
      </c>
      <c r="N1077" t="s">
        <v>1664</v>
      </c>
      <c r="O1077" s="87">
        <f t="shared" si="71"/>
        <v>548.38</v>
      </c>
      <c r="P1077" t="s">
        <v>555</v>
      </c>
      <c r="Q1077" s="86">
        <v>5483800</v>
      </c>
      <c r="R1077" s="86">
        <v>123450000</v>
      </c>
      <c r="S1077">
        <f t="shared" si="70"/>
        <v>123.45</v>
      </c>
      <c r="T1077" s="86">
        <f t="shared" si="72"/>
        <v>123.45</v>
      </c>
      <c r="U1077" t="s">
        <v>1665</v>
      </c>
      <c r="Z1077" t="s">
        <v>8050</v>
      </c>
    </row>
    <row r="1078" spans="1:26" ht="15" customHeight="1" x14ac:dyDescent="0.25">
      <c r="A1078" t="s">
        <v>1615</v>
      </c>
      <c r="B1078">
        <v>28022327</v>
      </c>
      <c r="C1078" t="s">
        <v>540</v>
      </c>
      <c r="D1078" t="s">
        <v>541</v>
      </c>
      <c r="E1078" s="30" t="s">
        <v>1616</v>
      </c>
      <c r="F1078" t="s">
        <v>549</v>
      </c>
      <c r="G1078" t="s">
        <v>1295</v>
      </c>
      <c r="H1078">
        <v>4364349</v>
      </c>
      <c r="I1078" t="s">
        <v>1819</v>
      </c>
      <c r="J1078" t="s">
        <v>1820</v>
      </c>
      <c r="K1078" t="s">
        <v>549</v>
      </c>
      <c r="L1078" t="s">
        <v>1819</v>
      </c>
      <c r="M1078" t="s">
        <v>1821</v>
      </c>
      <c r="N1078" t="s">
        <v>1643</v>
      </c>
      <c r="O1078" s="87">
        <f t="shared" si="71"/>
        <v>22.58</v>
      </c>
      <c r="P1078" t="s">
        <v>555</v>
      </c>
      <c r="Q1078" s="86">
        <v>225800</v>
      </c>
      <c r="R1078" s="86">
        <v>5080000</v>
      </c>
      <c r="S1078">
        <f t="shared" si="70"/>
        <v>5.08</v>
      </c>
      <c r="T1078" s="86">
        <f t="shared" si="72"/>
        <v>5.08</v>
      </c>
      <c r="U1078" t="s">
        <v>1644</v>
      </c>
      <c r="Z1078" t="s">
        <v>8056</v>
      </c>
    </row>
    <row r="1079" spans="1:26" ht="15" customHeight="1" x14ac:dyDescent="0.25">
      <c r="A1079" t="s">
        <v>1615</v>
      </c>
      <c r="B1079">
        <v>28022327</v>
      </c>
      <c r="C1079" t="s">
        <v>540</v>
      </c>
      <c r="D1079" t="s">
        <v>541</v>
      </c>
      <c r="E1079" s="30" t="s">
        <v>1616</v>
      </c>
      <c r="F1079" t="s">
        <v>549</v>
      </c>
      <c r="G1079" t="s">
        <v>1295</v>
      </c>
      <c r="H1079">
        <v>4364349</v>
      </c>
      <c r="I1079" t="s">
        <v>1822</v>
      </c>
      <c r="J1079" t="s">
        <v>1823</v>
      </c>
      <c r="K1079" t="s">
        <v>549</v>
      </c>
      <c r="L1079" t="s">
        <v>1822</v>
      </c>
      <c r="M1079" t="s">
        <v>1824</v>
      </c>
      <c r="N1079" t="s">
        <v>1825</v>
      </c>
      <c r="O1079" s="87">
        <f t="shared" si="71"/>
        <v>72.58</v>
      </c>
      <c r="P1079" t="s">
        <v>555</v>
      </c>
      <c r="Q1079" s="86">
        <v>725800</v>
      </c>
      <c r="R1079" s="86">
        <v>16340000</v>
      </c>
      <c r="S1079">
        <f t="shared" ref="S1079:S1110" si="73">R1079/1000000</f>
        <v>16.34</v>
      </c>
      <c r="T1079" s="86">
        <f t="shared" si="72"/>
        <v>16.34</v>
      </c>
      <c r="U1079" t="s">
        <v>1826</v>
      </c>
      <c r="Z1079" t="s">
        <v>8505</v>
      </c>
    </row>
    <row r="1080" spans="1:26" ht="15" customHeight="1" x14ac:dyDescent="0.25">
      <c r="A1080" t="s">
        <v>1615</v>
      </c>
      <c r="B1080">
        <v>28022327</v>
      </c>
      <c r="C1080" t="s">
        <v>540</v>
      </c>
      <c r="D1080" t="s">
        <v>541</v>
      </c>
      <c r="E1080" s="30" t="s">
        <v>1616</v>
      </c>
      <c r="F1080" t="s">
        <v>549</v>
      </c>
      <c r="G1080" t="s">
        <v>1295</v>
      </c>
      <c r="H1080">
        <v>4364349</v>
      </c>
      <c r="I1080" t="s">
        <v>1827</v>
      </c>
      <c r="J1080" t="s">
        <v>1828</v>
      </c>
      <c r="K1080" t="s">
        <v>549</v>
      </c>
      <c r="L1080" t="s">
        <v>1827</v>
      </c>
      <c r="M1080" t="s">
        <v>1829</v>
      </c>
      <c r="N1080" t="s">
        <v>1664</v>
      </c>
      <c r="O1080" s="87">
        <f t="shared" si="71"/>
        <v>500</v>
      </c>
      <c r="P1080" t="s">
        <v>555</v>
      </c>
      <c r="Q1080" s="86">
        <v>5000000</v>
      </c>
      <c r="R1080" s="86">
        <v>112550000</v>
      </c>
      <c r="S1080">
        <f t="shared" si="73"/>
        <v>112.55</v>
      </c>
      <c r="T1080" s="86">
        <f t="shared" si="72"/>
        <v>112.55</v>
      </c>
      <c r="U1080" t="s">
        <v>1665</v>
      </c>
      <c r="Z1080" t="s">
        <v>8050</v>
      </c>
    </row>
    <row r="1081" spans="1:26" ht="15" customHeight="1" x14ac:dyDescent="0.25">
      <c r="A1081" t="s">
        <v>1615</v>
      </c>
      <c r="B1081">
        <v>28022327</v>
      </c>
      <c r="C1081" t="s">
        <v>540</v>
      </c>
      <c r="D1081" t="s">
        <v>541</v>
      </c>
      <c r="E1081" s="30" t="s">
        <v>1616</v>
      </c>
      <c r="F1081" t="s">
        <v>549</v>
      </c>
      <c r="G1081" t="s">
        <v>1295</v>
      </c>
      <c r="H1081">
        <v>4364349</v>
      </c>
      <c r="I1081" t="s">
        <v>1830</v>
      </c>
      <c r="J1081" t="s">
        <v>1831</v>
      </c>
      <c r="K1081" t="s">
        <v>549</v>
      </c>
      <c r="L1081" t="s">
        <v>1830</v>
      </c>
      <c r="M1081" t="s">
        <v>1832</v>
      </c>
      <c r="N1081" t="s">
        <v>1652</v>
      </c>
      <c r="O1081" s="87">
        <f t="shared" si="71"/>
        <v>250</v>
      </c>
      <c r="P1081" t="s">
        <v>555</v>
      </c>
      <c r="Q1081" s="86">
        <v>2500000</v>
      </c>
      <c r="R1081" s="86">
        <v>56280000</v>
      </c>
      <c r="S1081">
        <f t="shared" si="73"/>
        <v>56.28</v>
      </c>
      <c r="T1081" s="86">
        <f t="shared" si="72"/>
        <v>56.28</v>
      </c>
      <c r="U1081" t="s">
        <v>1653</v>
      </c>
      <c r="Z1081" t="s">
        <v>8033</v>
      </c>
    </row>
    <row r="1082" spans="1:26" ht="15" customHeight="1" x14ac:dyDescent="0.25">
      <c r="A1082" t="s">
        <v>1615</v>
      </c>
      <c r="B1082">
        <v>28022327</v>
      </c>
      <c r="C1082" t="s">
        <v>540</v>
      </c>
      <c r="D1082" t="s">
        <v>541</v>
      </c>
      <c r="E1082" s="30" t="s">
        <v>1616</v>
      </c>
      <c r="F1082" t="s">
        <v>549</v>
      </c>
      <c r="G1082" t="s">
        <v>1295</v>
      </c>
      <c r="H1082">
        <v>4364349</v>
      </c>
      <c r="I1082" t="s">
        <v>1833</v>
      </c>
      <c r="J1082" t="s">
        <v>1834</v>
      </c>
      <c r="K1082" t="s">
        <v>549</v>
      </c>
      <c r="L1082" t="s">
        <v>1833</v>
      </c>
      <c r="M1082" t="s">
        <v>1835</v>
      </c>
      <c r="N1082" t="s">
        <v>1836</v>
      </c>
      <c r="O1082" s="87">
        <f t="shared" si="71"/>
        <v>209.68</v>
      </c>
      <c r="P1082" t="s">
        <v>555</v>
      </c>
      <c r="Q1082" s="86">
        <v>2096800</v>
      </c>
      <c r="R1082" s="86">
        <v>47200000</v>
      </c>
      <c r="S1082">
        <f t="shared" si="73"/>
        <v>47.2</v>
      </c>
      <c r="T1082" s="86">
        <f t="shared" si="72"/>
        <v>47.2</v>
      </c>
      <c r="U1082" t="s">
        <v>1660</v>
      </c>
      <c r="Z1082" t="s">
        <v>8042</v>
      </c>
    </row>
    <row r="1083" spans="1:26" ht="15" customHeight="1" x14ac:dyDescent="0.25">
      <c r="A1083" t="s">
        <v>1615</v>
      </c>
      <c r="B1083">
        <v>28022327</v>
      </c>
      <c r="C1083" t="s">
        <v>540</v>
      </c>
      <c r="D1083" t="s">
        <v>541</v>
      </c>
      <c r="E1083" s="30" t="s">
        <v>1616</v>
      </c>
      <c r="F1083" t="s">
        <v>549</v>
      </c>
      <c r="G1083" t="s">
        <v>1295</v>
      </c>
      <c r="H1083">
        <v>4364349</v>
      </c>
      <c r="I1083" t="s">
        <v>1837</v>
      </c>
      <c r="J1083" t="s">
        <v>1838</v>
      </c>
      <c r="K1083" t="s">
        <v>549</v>
      </c>
      <c r="L1083" t="s">
        <v>1837</v>
      </c>
      <c r="M1083" t="s">
        <v>1839</v>
      </c>
      <c r="N1083" t="s">
        <v>1840</v>
      </c>
      <c r="O1083" s="87">
        <f t="shared" si="71"/>
        <v>21.78</v>
      </c>
      <c r="P1083" t="s">
        <v>555</v>
      </c>
      <c r="Q1083" s="86">
        <v>217800</v>
      </c>
      <c r="R1083" s="86">
        <v>4900000</v>
      </c>
      <c r="S1083">
        <f t="shared" si="73"/>
        <v>4.9000000000000004</v>
      </c>
      <c r="T1083" s="86">
        <f t="shared" si="72"/>
        <v>4.9000000000000004</v>
      </c>
      <c r="U1083" t="s">
        <v>1639</v>
      </c>
      <c r="Z1083" t="s">
        <v>8523</v>
      </c>
    </row>
    <row r="1084" spans="1:26" ht="15" customHeight="1" x14ac:dyDescent="0.25">
      <c r="A1084" t="s">
        <v>1615</v>
      </c>
      <c r="B1084">
        <v>28022327</v>
      </c>
      <c r="C1084" t="s">
        <v>540</v>
      </c>
      <c r="D1084" t="s">
        <v>541</v>
      </c>
      <c r="E1084" s="30" t="s">
        <v>1616</v>
      </c>
      <c r="F1084" t="s">
        <v>549</v>
      </c>
      <c r="G1084" t="s">
        <v>1295</v>
      </c>
      <c r="H1084">
        <v>4364349</v>
      </c>
      <c r="I1084" t="s">
        <v>1841</v>
      </c>
      <c r="J1084" t="s">
        <v>1842</v>
      </c>
      <c r="K1084" t="s">
        <v>549</v>
      </c>
      <c r="L1084" t="s">
        <v>1841</v>
      </c>
      <c r="M1084" t="s">
        <v>1843</v>
      </c>
      <c r="N1084" t="s">
        <v>1844</v>
      </c>
      <c r="O1084" s="87">
        <f t="shared" si="71"/>
        <v>60.48</v>
      </c>
      <c r="P1084" t="s">
        <v>555</v>
      </c>
      <c r="Q1084" s="86">
        <v>604800</v>
      </c>
      <c r="R1084" s="86">
        <v>13610000</v>
      </c>
      <c r="S1084">
        <f t="shared" si="73"/>
        <v>13.61</v>
      </c>
      <c r="T1084" s="86">
        <f t="shared" si="72"/>
        <v>13.61</v>
      </c>
      <c r="U1084" t="s">
        <v>1845</v>
      </c>
      <c r="Z1084" t="s">
        <v>8524</v>
      </c>
    </row>
    <row r="1085" spans="1:26" ht="15" customHeight="1" x14ac:dyDescent="0.25">
      <c r="A1085" t="s">
        <v>1615</v>
      </c>
      <c r="B1085">
        <v>28022327</v>
      </c>
      <c r="C1085" t="s">
        <v>540</v>
      </c>
      <c r="D1085" t="s">
        <v>541</v>
      </c>
      <c r="E1085" s="30" t="s">
        <v>1616</v>
      </c>
      <c r="F1085" t="s">
        <v>549</v>
      </c>
      <c r="G1085" t="s">
        <v>1295</v>
      </c>
      <c r="H1085">
        <v>4364349</v>
      </c>
      <c r="I1085" t="s">
        <v>1846</v>
      </c>
      <c r="J1085" t="s">
        <v>1847</v>
      </c>
      <c r="K1085" t="s">
        <v>549</v>
      </c>
      <c r="L1085" t="s">
        <v>1846</v>
      </c>
      <c r="M1085" t="s">
        <v>1848</v>
      </c>
      <c r="N1085" t="s">
        <v>1849</v>
      </c>
      <c r="O1085" s="87">
        <f t="shared" si="71"/>
        <v>6411.3</v>
      </c>
      <c r="P1085" t="s">
        <v>555</v>
      </c>
      <c r="Q1085" s="86">
        <v>64113000</v>
      </c>
      <c r="R1085" s="86">
        <v>1451340000</v>
      </c>
      <c r="S1085" s="161">
        <f t="shared" si="73"/>
        <v>1451.34</v>
      </c>
      <c r="T1085" s="86">
        <f t="shared" si="72"/>
        <v>1451.34</v>
      </c>
      <c r="U1085" t="s">
        <v>1850</v>
      </c>
      <c r="Z1085" t="s">
        <v>8054</v>
      </c>
    </row>
    <row r="1086" spans="1:26" ht="15" customHeight="1" x14ac:dyDescent="0.25">
      <c r="A1086" t="s">
        <v>1615</v>
      </c>
      <c r="B1086">
        <v>28022327</v>
      </c>
      <c r="C1086" t="s">
        <v>540</v>
      </c>
      <c r="D1086" t="s">
        <v>541</v>
      </c>
      <c r="E1086" s="30" t="s">
        <v>1616</v>
      </c>
      <c r="F1086" t="s">
        <v>549</v>
      </c>
      <c r="G1086" t="s">
        <v>1295</v>
      </c>
      <c r="H1086">
        <v>4364349</v>
      </c>
      <c r="I1086" t="s">
        <v>1851</v>
      </c>
      <c r="J1086" t="s">
        <v>1852</v>
      </c>
      <c r="K1086" t="s">
        <v>549</v>
      </c>
      <c r="L1086" t="s">
        <v>1851</v>
      </c>
      <c r="M1086" t="s">
        <v>1853</v>
      </c>
      <c r="N1086" t="s">
        <v>1849</v>
      </c>
      <c r="O1086" s="87">
        <f t="shared" si="71"/>
        <v>4677.3999999999996</v>
      </c>
      <c r="P1086" t="s">
        <v>555</v>
      </c>
      <c r="Q1086" s="86">
        <v>46774000</v>
      </c>
      <c r="R1086" s="86">
        <v>1058830000</v>
      </c>
      <c r="S1086">
        <f t="shared" si="73"/>
        <v>1058.83</v>
      </c>
      <c r="T1086" s="86">
        <f t="shared" si="72"/>
        <v>1058.83</v>
      </c>
      <c r="U1086" t="s">
        <v>1850</v>
      </c>
      <c r="Z1086" t="s">
        <v>8054</v>
      </c>
    </row>
    <row r="1087" spans="1:26" ht="15" customHeight="1" x14ac:dyDescent="0.25">
      <c r="A1087" t="s">
        <v>1615</v>
      </c>
      <c r="B1087">
        <v>28022327</v>
      </c>
      <c r="C1087" t="s">
        <v>540</v>
      </c>
      <c r="D1087" t="s">
        <v>541</v>
      </c>
      <c r="E1087" s="30" t="s">
        <v>1616</v>
      </c>
      <c r="F1087" t="s">
        <v>549</v>
      </c>
      <c r="G1087" t="s">
        <v>1295</v>
      </c>
      <c r="H1087">
        <v>4364349</v>
      </c>
      <c r="I1087" t="s">
        <v>1854</v>
      </c>
      <c r="J1087" t="s">
        <v>1855</v>
      </c>
      <c r="K1087" t="s">
        <v>549</v>
      </c>
      <c r="L1087" t="s">
        <v>1854</v>
      </c>
      <c r="M1087" t="s">
        <v>1856</v>
      </c>
      <c r="N1087" t="s">
        <v>1857</v>
      </c>
      <c r="O1087" s="87">
        <f t="shared" si="71"/>
        <v>4279.04</v>
      </c>
      <c r="P1087" t="s">
        <v>555</v>
      </c>
      <c r="Q1087" s="86">
        <v>42790400</v>
      </c>
      <c r="R1087" s="86">
        <v>968660000</v>
      </c>
      <c r="S1087">
        <f t="shared" si="73"/>
        <v>968.66</v>
      </c>
      <c r="T1087" s="86">
        <f t="shared" si="72"/>
        <v>968.66</v>
      </c>
      <c r="U1087" t="s">
        <v>1858</v>
      </c>
      <c r="Z1087" t="s">
        <v>8059</v>
      </c>
    </row>
    <row r="1088" spans="1:26" ht="15" customHeight="1" x14ac:dyDescent="0.25">
      <c r="A1088" t="s">
        <v>1615</v>
      </c>
      <c r="B1088">
        <v>28022327</v>
      </c>
      <c r="C1088" t="s">
        <v>540</v>
      </c>
      <c r="D1088" t="s">
        <v>541</v>
      </c>
      <c r="E1088" s="30" t="s">
        <v>1616</v>
      </c>
      <c r="F1088" t="s">
        <v>549</v>
      </c>
      <c r="G1088" t="s">
        <v>1295</v>
      </c>
      <c r="H1088">
        <v>4364349</v>
      </c>
      <c r="I1088" t="s">
        <v>1859</v>
      </c>
      <c r="J1088" t="s">
        <v>1860</v>
      </c>
      <c r="K1088" t="s">
        <v>549</v>
      </c>
      <c r="L1088" t="s">
        <v>1859</v>
      </c>
      <c r="M1088" t="s">
        <v>1861</v>
      </c>
      <c r="N1088" t="s">
        <v>1857</v>
      </c>
      <c r="O1088" s="87">
        <f t="shared" si="71"/>
        <v>1011.12</v>
      </c>
      <c r="P1088" t="s">
        <v>555</v>
      </c>
      <c r="Q1088" s="86">
        <v>10111200</v>
      </c>
      <c r="R1088" s="86">
        <v>228890000</v>
      </c>
      <c r="S1088">
        <f t="shared" si="73"/>
        <v>228.89</v>
      </c>
      <c r="T1088" s="86">
        <f t="shared" si="72"/>
        <v>228.89</v>
      </c>
      <c r="U1088" t="s">
        <v>1858</v>
      </c>
      <c r="Z1088" t="s">
        <v>8059</v>
      </c>
    </row>
    <row r="1089" spans="1:27" ht="15" customHeight="1" x14ac:dyDescent="0.25">
      <c r="A1089" t="s">
        <v>1615</v>
      </c>
      <c r="B1089">
        <v>28022327</v>
      </c>
      <c r="C1089" t="s">
        <v>540</v>
      </c>
      <c r="D1089" t="s">
        <v>541</v>
      </c>
      <c r="E1089" s="30" t="s">
        <v>1616</v>
      </c>
      <c r="F1089" t="s">
        <v>549</v>
      </c>
      <c r="G1089" t="s">
        <v>1295</v>
      </c>
      <c r="H1089">
        <v>4364349</v>
      </c>
      <c r="I1089" t="s">
        <v>1862</v>
      </c>
      <c r="J1089" t="s">
        <v>1863</v>
      </c>
      <c r="K1089" t="s">
        <v>549</v>
      </c>
      <c r="L1089" t="s">
        <v>1862</v>
      </c>
      <c r="M1089" t="s">
        <v>1864</v>
      </c>
      <c r="N1089" t="s">
        <v>1865</v>
      </c>
      <c r="O1089" s="87">
        <f t="shared" si="71"/>
        <v>705.65</v>
      </c>
      <c r="P1089" t="s">
        <v>555</v>
      </c>
      <c r="Q1089" s="86">
        <v>7056500</v>
      </c>
      <c r="R1089" s="86">
        <v>159740000</v>
      </c>
      <c r="S1089">
        <f t="shared" si="73"/>
        <v>159.74</v>
      </c>
      <c r="T1089" s="86">
        <f t="shared" si="72"/>
        <v>159.74</v>
      </c>
      <c r="U1089" t="s">
        <v>1866</v>
      </c>
      <c r="V1089" t="s">
        <v>8576</v>
      </c>
    </row>
    <row r="1090" spans="1:27" ht="15" customHeight="1" x14ac:dyDescent="0.25">
      <c r="A1090" t="s">
        <v>1615</v>
      </c>
      <c r="B1090">
        <v>28022327</v>
      </c>
      <c r="C1090" t="s">
        <v>540</v>
      </c>
      <c r="D1090" t="s">
        <v>541</v>
      </c>
      <c r="E1090" s="30" t="s">
        <v>1616</v>
      </c>
      <c r="F1090" t="s">
        <v>549</v>
      </c>
      <c r="G1090" t="s">
        <v>1295</v>
      </c>
      <c r="H1090">
        <v>4364349</v>
      </c>
      <c r="I1090" t="s">
        <v>1867</v>
      </c>
      <c r="J1090" t="s">
        <v>1868</v>
      </c>
      <c r="K1090" t="s">
        <v>549</v>
      </c>
      <c r="L1090" t="s">
        <v>1867</v>
      </c>
      <c r="M1090" t="s">
        <v>1869</v>
      </c>
      <c r="N1090" t="s">
        <v>1870</v>
      </c>
      <c r="O1090" s="87">
        <f t="shared" si="71"/>
        <v>4555.2</v>
      </c>
      <c r="P1090" t="s">
        <v>555</v>
      </c>
      <c r="Q1090" s="86">
        <v>45552000</v>
      </c>
      <c r="R1090" s="86">
        <v>1035130000</v>
      </c>
      <c r="S1090">
        <f t="shared" si="73"/>
        <v>1035.1300000000001</v>
      </c>
      <c r="T1090" s="86">
        <f t="shared" si="72"/>
        <v>1035.1300000000001</v>
      </c>
      <c r="U1090" t="s">
        <v>1547</v>
      </c>
      <c r="Z1090" t="s">
        <v>8508</v>
      </c>
    </row>
    <row r="1091" spans="1:27" ht="15" customHeight="1" x14ac:dyDescent="0.25">
      <c r="A1091" t="s">
        <v>1615</v>
      </c>
      <c r="B1091">
        <v>28022327</v>
      </c>
      <c r="C1091" t="s">
        <v>540</v>
      </c>
      <c r="D1091" t="s">
        <v>541</v>
      </c>
      <c r="E1091" s="30" t="s">
        <v>1616</v>
      </c>
      <c r="F1091" t="s">
        <v>549</v>
      </c>
      <c r="G1091" t="s">
        <v>1295</v>
      </c>
      <c r="H1091">
        <v>4364349</v>
      </c>
      <c r="I1091" t="s">
        <v>1871</v>
      </c>
      <c r="J1091" t="s">
        <v>1872</v>
      </c>
      <c r="K1091" t="s">
        <v>549</v>
      </c>
      <c r="L1091" t="s">
        <v>1871</v>
      </c>
      <c r="M1091" t="s">
        <v>1873</v>
      </c>
      <c r="N1091" t="s">
        <v>1722</v>
      </c>
      <c r="O1091" s="87">
        <f t="shared" si="71"/>
        <v>361.31</v>
      </c>
      <c r="P1091" t="s">
        <v>555</v>
      </c>
      <c r="Q1091" s="86">
        <v>3613100</v>
      </c>
      <c r="R1091" s="86">
        <v>82140000</v>
      </c>
      <c r="S1091">
        <f t="shared" si="73"/>
        <v>82.14</v>
      </c>
      <c r="T1091" s="86">
        <f t="shared" si="72"/>
        <v>82.14</v>
      </c>
      <c r="U1091" t="s">
        <v>1723</v>
      </c>
      <c r="AA1091" t="s">
        <v>8503</v>
      </c>
    </row>
    <row r="1092" spans="1:27" ht="15" customHeight="1" x14ac:dyDescent="0.25">
      <c r="A1092" t="s">
        <v>1615</v>
      </c>
      <c r="B1092">
        <v>28022327</v>
      </c>
      <c r="C1092" t="s">
        <v>540</v>
      </c>
      <c r="D1092" t="s">
        <v>541</v>
      </c>
      <c r="E1092" s="30" t="s">
        <v>1616</v>
      </c>
      <c r="F1092" t="s">
        <v>549</v>
      </c>
      <c r="G1092" t="s">
        <v>1295</v>
      </c>
      <c r="H1092">
        <v>4364349</v>
      </c>
      <c r="I1092" t="s">
        <v>1874</v>
      </c>
      <c r="J1092" t="s">
        <v>1875</v>
      </c>
      <c r="K1092" t="s">
        <v>549</v>
      </c>
      <c r="L1092" t="s">
        <v>1874</v>
      </c>
      <c r="M1092" t="s">
        <v>1876</v>
      </c>
      <c r="N1092" t="s">
        <v>1877</v>
      </c>
      <c r="O1092" s="87">
        <f t="shared" si="71"/>
        <v>209.68</v>
      </c>
      <c r="P1092" t="s">
        <v>555</v>
      </c>
      <c r="Q1092" s="86">
        <v>2096800</v>
      </c>
      <c r="R1092" s="86">
        <v>47670000</v>
      </c>
      <c r="S1092">
        <f t="shared" si="73"/>
        <v>47.67</v>
      </c>
      <c r="T1092" s="86">
        <f t="shared" si="72"/>
        <v>47.67</v>
      </c>
      <c r="U1092" t="s">
        <v>1653</v>
      </c>
      <c r="Z1092" t="s">
        <v>8033</v>
      </c>
    </row>
    <row r="1093" spans="1:27" ht="15" customHeight="1" x14ac:dyDescent="0.25">
      <c r="A1093" t="s">
        <v>1615</v>
      </c>
      <c r="B1093">
        <v>28022327</v>
      </c>
      <c r="C1093" t="s">
        <v>540</v>
      </c>
      <c r="D1093" t="s">
        <v>541</v>
      </c>
      <c r="E1093" s="30" t="s">
        <v>1616</v>
      </c>
      <c r="F1093" t="s">
        <v>549</v>
      </c>
      <c r="G1093" t="s">
        <v>1295</v>
      </c>
      <c r="H1093">
        <v>4364349</v>
      </c>
      <c r="I1093" t="s">
        <v>1878</v>
      </c>
      <c r="J1093" t="s">
        <v>1879</v>
      </c>
      <c r="K1093" t="s">
        <v>549</v>
      </c>
      <c r="L1093" t="s">
        <v>1878</v>
      </c>
      <c r="M1093" t="s">
        <v>1880</v>
      </c>
      <c r="N1093" t="s">
        <v>1707</v>
      </c>
      <c r="O1093" s="87">
        <f t="shared" si="71"/>
        <v>40.32</v>
      </c>
      <c r="P1093" t="s">
        <v>555</v>
      </c>
      <c r="Q1093" s="86">
        <v>403200</v>
      </c>
      <c r="R1093" s="86">
        <v>9170000</v>
      </c>
      <c r="S1093">
        <f t="shared" si="73"/>
        <v>9.17</v>
      </c>
      <c r="T1093" s="86">
        <f t="shared" si="72"/>
        <v>9.17</v>
      </c>
      <c r="U1093" t="s">
        <v>1708</v>
      </c>
      <c r="Y1093" t="s">
        <v>8030</v>
      </c>
    </row>
    <row r="1094" spans="1:27" ht="15" customHeight="1" x14ac:dyDescent="0.25">
      <c r="A1094" t="s">
        <v>1615</v>
      </c>
      <c r="B1094">
        <v>28022327</v>
      </c>
      <c r="C1094" t="s">
        <v>540</v>
      </c>
      <c r="D1094" t="s">
        <v>541</v>
      </c>
      <c r="E1094" s="30" t="s">
        <v>1616</v>
      </c>
      <c r="F1094" t="s">
        <v>549</v>
      </c>
      <c r="G1094" t="s">
        <v>1295</v>
      </c>
      <c r="H1094">
        <v>4364349</v>
      </c>
      <c r="I1094" t="s">
        <v>1881</v>
      </c>
      <c r="J1094" t="s">
        <v>1882</v>
      </c>
      <c r="K1094" t="s">
        <v>549</v>
      </c>
      <c r="L1094" t="s">
        <v>1881</v>
      </c>
      <c r="M1094" t="s">
        <v>1883</v>
      </c>
      <c r="N1094" t="s">
        <v>1884</v>
      </c>
      <c r="O1094" s="87">
        <f t="shared" si="71"/>
        <v>209.68</v>
      </c>
      <c r="P1094" t="s">
        <v>555</v>
      </c>
      <c r="Q1094" s="86">
        <v>2096800</v>
      </c>
      <c r="R1094" s="86">
        <v>47670000</v>
      </c>
      <c r="S1094">
        <f t="shared" si="73"/>
        <v>47.67</v>
      </c>
      <c r="T1094" s="86">
        <f t="shared" si="72"/>
        <v>47.67</v>
      </c>
      <c r="U1094" t="s">
        <v>1660</v>
      </c>
      <c r="Z1094" t="s">
        <v>8042</v>
      </c>
    </row>
    <row r="1095" spans="1:27" ht="15" customHeight="1" x14ac:dyDescent="0.25">
      <c r="A1095" t="s">
        <v>1615</v>
      </c>
      <c r="B1095">
        <v>28022327</v>
      </c>
      <c r="C1095" t="s">
        <v>540</v>
      </c>
      <c r="D1095" t="s">
        <v>541</v>
      </c>
      <c r="E1095" s="30" t="s">
        <v>1616</v>
      </c>
      <c r="F1095" t="s">
        <v>549</v>
      </c>
      <c r="G1095" t="s">
        <v>1295</v>
      </c>
      <c r="H1095">
        <v>4364349</v>
      </c>
      <c r="I1095" t="s">
        <v>1885</v>
      </c>
      <c r="J1095" t="s">
        <v>1886</v>
      </c>
      <c r="K1095" t="s">
        <v>549</v>
      </c>
      <c r="L1095" t="s">
        <v>1885</v>
      </c>
      <c r="M1095" t="s">
        <v>1887</v>
      </c>
      <c r="N1095" t="s">
        <v>1877</v>
      </c>
      <c r="O1095" s="87">
        <f t="shared" si="71"/>
        <v>312.10000000000002</v>
      </c>
      <c r="P1095" t="s">
        <v>555</v>
      </c>
      <c r="Q1095" s="86">
        <v>3121000</v>
      </c>
      <c r="R1095" s="86">
        <v>70950000</v>
      </c>
      <c r="S1095">
        <f t="shared" si="73"/>
        <v>70.95</v>
      </c>
      <c r="T1095" s="86">
        <f t="shared" si="72"/>
        <v>70.95</v>
      </c>
      <c r="U1095" t="s">
        <v>1653</v>
      </c>
      <c r="Z1095" t="s">
        <v>8033</v>
      </c>
    </row>
    <row r="1096" spans="1:27" ht="15" customHeight="1" x14ac:dyDescent="0.25">
      <c r="A1096" t="s">
        <v>1615</v>
      </c>
      <c r="B1096">
        <v>28022327</v>
      </c>
      <c r="C1096" t="s">
        <v>540</v>
      </c>
      <c r="D1096" t="s">
        <v>541</v>
      </c>
      <c r="E1096" s="30" t="s">
        <v>1616</v>
      </c>
      <c r="F1096" t="s">
        <v>549</v>
      </c>
      <c r="G1096" t="s">
        <v>1295</v>
      </c>
      <c r="H1096">
        <v>4364349</v>
      </c>
      <c r="I1096" t="s">
        <v>1888</v>
      </c>
      <c r="J1096" t="s">
        <v>1889</v>
      </c>
      <c r="K1096" t="s">
        <v>549</v>
      </c>
      <c r="L1096" t="s">
        <v>1888</v>
      </c>
      <c r="M1096" t="s">
        <v>1890</v>
      </c>
      <c r="N1096" t="s">
        <v>1891</v>
      </c>
      <c r="O1096" s="87">
        <f t="shared" si="71"/>
        <v>2976.48</v>
      </c>
      <c r="P1096" t="s">
        <v>555</v>
      </c>
      <c r="Q1096" s="86">
        <v>29764800</v>
      </c>
      <c r="R1096" s="86">
        <v>672090000</v>
      </c>
      <c r="S1096">
        <f t="shared" si="73"/>
        <v>672.09</v>
      </c>
      <c r="T1096" s="86">
        <f t="shared" si="72"/>
        <v>672.09</v>
      </c>
      <c r="U1096" t="s">
        <v>1892</v>
      </c>
      <c r="Z1096" t="s">
        <v>8577</v>
      </c>
    </row>
    <row r="1097" spans="1:27" ht="15" customHeight="1" x14ac:dyDescent="0.25">
      <c r="A1097" t="s">
        <v>1615</v>
      </c>
      <c r="B1097">
        <v>28022327</v>
      </c>
      <c r="C1097" t="s">
        <v>540</v>
      </c>
      <c r="D1097" t="s">
        <v>541</v>
      </c>
      <c r="E1097" s="30" t="s">
        <v>1616</v>
      </c>
      <c r="F1097" t="s">
        <v>549</v>
      </c>
      <c r="G1097" t="s">
        <v>1295</v>
      </c>
      <c r="H1097">
        <v>4364349</v>
      </c>
      <c r="I1097" t="s">
        <v>1893</v>
      </c>
      <c r="J1097" t="s">
        <v>1894</v>
      </c>
      <c r="K1097" t="s">
        <v>549</v>
      </c>
      <c r="L1097" t="s">
        <v>1893</v>
      </c>
      <c r="M1097" t="s">
        <v>1895</v>
      </c>
      <c r="N1097" t="s">
        <v>1634</v>
      </c>
      <c r="O1097" s="87">
        <f t="shared" si="71"/>
        <v>7633.6</v>
      </c>
      <c r="P1097" t="s">
        <v>555</v>
      </c>
      <c r="Q1097" s="86">
        <v>76336000</v>
      </c>
      <c r="R1097" s="86">
        <v>1723650000</v>
      </c>
      <c r="S1097" s="161">
        <f t="shared" si="73"/>
        <v>1723.65</v>
      </c>
      <c r="T1097" s="86">
        <f t="shared" si="72"/>
        <v>1723.65</v>
      </c>
      <c r="U1097" t="s">
        <v>1542</v>
      </c>
      <c r="Z1097" t="s">
        <v>8038</v>
      </c>
    </row>
    <row r="1098" spans="1:27" ht="15" customHeight="1" x14ac:dyDescent="0.25">
      <c r="A1098" t="s">
        <v>1615</v>
      </c>
      <c r="B1098">
        <v>28022327</v>
      </c>
      <c r="C1098" t="s">
        <v>540</v>
      </c>
      <c r="D1098" t="s">
        <v>541</v>
      </c>
      <c r="E1098" s="30" t="s">
        <v>1616</v>
      </c>
      <c r="F1098" t="s">
        <v>549</v>
      </c>
      <c r="G1098" t="s">
        <v>1295</v>
      </c>
      <c r="H1098">
        <v>4364349</v>
      </c>
      <c r="I1098" t="s">
        <v>1896</v>
      </c>
      <c r="J1098" t="s">
        <v>1897</v>
      </c>
      <c r="K1098" t="s">
        <v>549</v>
      </c>
      <c r="L1098" t="s">
        <v>1896</v>
      </c>
      <c r="M1098" t="s">
        <v>1898</v>
      </c>
      <c r="N1098" t="s">
        <v>1899</v>
      </c>
      <c r="O1098" s="87">
        <f t="shared" si="71"/>
        <v>21.78</v>
      </c>
      <c r="P1098" t="s">
        <v>555</v>
      </c>
      <c r="Q1098" s="86">
        <v>217800</v>
      </c>
      <c r="R1098" s="86">
        <v>4940000</v>
      </c>
      <c r="S1098">
        <f t="shared" si="73"/>
        <v>4.9400000000000004</v>
      </c>
      <c r="T1098" s="86">
        <f t="shared" si="72"/>
        <v>4.9400000000000004</v>
      </c>
      <c r="U1098" t="s">
        <v>1900</v>
      </c>
      <c r="Z1098" t="s">
        <v>8039</v>
      </c>
    </row>
    <row r="1099" spans="1:27" ht="15" customHeight="1" x14ac:dyDescent="0.25">
      <c r="A1099" t="s">
        <v>1615</v>
      </c>
      <c r="B1099">
        <v>28022327</v>
      </c>
      <c r="C1099" t="s">
        <v>540</v>
      </c>
      <c r="D1099" t="s">
        <v>541</v>
      </c>
      <c r="E1099" s="30" t="s">
        <v>1616</v>
      </c>
      <c r="F1099" t="s">
        <v>549</v>
      </c>
      <c r="G1099" t="s">
        <v>1295</v>
      </c>
      <c r="H1099">
        <v>4364349</v>
      </c>
      <c r="I1099" t="s">
        <v>1901</v>
      </c>
      <c r="J1099" t="s">
        <v>1902</v>
      </c>
      <c r="K1099" t="s">
        <v>549</v>
      </c>
      <c r="L1099" t="s">
        <v>1901</v>
      </c>
      <c r="M1099" t="s">
        <v>1903</v>
      </c>
      <c r="N1099" t="s">
        <v>1904</v>
      </c>
      <c r="O1099" s="87">
        <f t="shared" si="71"/>
        <v>503.26</v>
      </c>
      <c r="P1099" t="s">
        <v>555</v>
      </c>
      <c r="Q1099" s="86">
        <v>5032600</v>
      </c>
      <c r="R1099" s="86">
        <v>114080000</v>
      </c>
      <c r="S1099">
        <f t="shared" si="73"/>
        <v>114.08</v>
      </c>
      <c r="T1099" s="86">
        <f t="shared" si="72"/>
        <v>114.08</v>
      </c>
      <c r="U1099" t="s">
        <v>1755</v>
      </c>
      <c r="AA1099" t="s">
        <v>8048</v>
      </c>
    </row>
    <row r="1100" spans="1:27" ht="15" customHeight="1" x14ac:dyDescent="0.25">
      <c r="A1100" t="s">
        <v>1615</v>
      </c>
      <c r="B1100">
        <v>28022327</v>
      </c>
      <c r="C1100" t="s">
        <v>540</v>
      </c>
      <c r="D1100" t="s">
        <v>541</v>
      </c>
      <c r="E1100" s="30" t="s">
        <v>1616</v>
      </c>
      <c r="F1100" t="s">
        <v>549</v>
      </c>
      <c r="G1100" t="s">
        <v>1295</v>
      </c>
      <c r="H1100">
        <v>4364349</v>
      </c>
      <c r="I1100" t="s">
        <v>1905</v>
      </c>
      <c r="J1100" t="s">
        <v>1906</v>
      </c>
      <c r="K1100" t="s">
        <v>549</v>
      </c>
      <c r="L1100" t="s">
        <v>1905</v>
      </c>
      <c r="M1100" t="s">
        <v>1907</v>
      </c>
      <c r="N1100" t="s">
        <v>1908</v>
      </c>
      <c r="O1100" s="87">
        <f t="shared" si="71"/>
        <v>770.97</v>
      </c>
      <c r="P1100" t="s">
        <v>555</v>
      </c>
      <c r="Q1100" s="86">
        <v>7709700</v>
      </c>
      <c r="R1100" s="86">
        <v>174770000</v>
      </c>
      <c r="S1100">
        <f t="shared" si="73"/>
        <v>174.77</v>
      </c>
      <c r="T1100" s="86">
        <f t="shared" si="72"/>
        <v>174.77</v>
      </c>
      <c r="U1100" t="s">
        <v>1909</v>
      </c>
      <c r="Z1100" t="s">
        <v>8026</v>
      </c>
    </row>
    <row r="1101" spans="1:27" ht="15" customHeight="1" x14ac:dyDescent="0.25">
      <c r="A1101" t="s">
        <v>1615</v>
      </c>
      <c r="B1101">
        <v>28022327</v>
      </c>
      <c r="C1101" t="s">
        <v>540</v>
      </c>
      <c r="D1101" t="s">
        <v>541</v>
      </c>
      <c r="E1101" s="30" t="s">
        <v>1616</v>
      </c>
      <c r="F1101" t="s">
        <v>549</v>
      </c>
      <c r="G1101" t="s">
        <v>1295</v>
      </c>
      <c r="H1101">
        <v>4364349</v>
      </c>
      <c r="I1101" t="s">
        <v>1910</v>
      </c>
      <c r="J1101" t="s">
        <v>1911</v>
      </c>
      <c r="K1101" t="s">
        <v>549</v>
      </c>
      <c r="L1101" t="s">
        <v>1910</v>
      </c>
      <c r="M1101" t="s">
        <v>1912</v>
      </c>
      <c r="N1101" t="s">
        <v>1707</v>
      </c>
      <c r="O1101" s="87">
        <f t="shared" si="71"/>
        <v>60.48</v>
      </c>
      <c r="P1101" t="s">
        <v>555</v>
      </c>
      <c r="Q1101" s="86">
        <v>604800</v>
      </c>
      <c r="R1101" s="86">
        <v>13710000</v>
      </c>
      <c r="S1101">
        <f t="shared" si="73"/>
        <v>13.71</v>
      </c>
      <c r="T1101" s="86">
        <f t="shared" si="72"/>
        <v>13.71</v>
      </c>
      <c r="U1101" t="s">
        <v>1708</v>
      </c>
      <c r="Y1101" t="s">
        <v>8030</v>
      </c>
    </row>
    <row r="1102" spans="1:27" ht="15" customHeight="1" x14ac:dyDescent="0.25">
      <c r="A1102" t="s">
        <v>1615</v>
      </c>
      <c r="B1102">
        <v>28022327</v>
      </c>
      <c r="C1102" t="s">
        <v>540</v>
      </c>
      <c r="D1102" t="s">
        <v>541</v>
      </c>
      <c r="E1102" s="30" t="s">
        <v>1616</v>
      </c>
      <c r="F1102" t="s">
        <v>549</v>
      </c>
      <c r="G1102" t="s">
        <v>1295</v>
      </c>
      <c r="H1102">
        <v>4364349</v>
      </c>
      <c r="I1102" t="s">
        <v>1913</v>
      </c>
      <c r="J1102" t="s">
        <v>1914</v>
      </c>
      <c r="K1102" t="s">
        <v>549</v>
      </c>
      <c r="L1102" t="s">
        <v>1913</v>
      </c>
      <c r="M1102" t="s">
        <v>1915</v>
      </c>
      <c r="N1102" t="s">
        <v>1727</v>
      </c>
      <c r="O1102" s="87">
        <f t="shared" si="71"/>
        <v>153.22999999999999</v>
      </c>
      <c r="P1102" t="s">
        <v>555</v>
      </c>
      <c r="Q1102" s="86">
        <v>1532300</v>
      </c>
      <c r="R1102" s="86">
        <v>34810000</v>
      </c>
      <c r="S1102">
        <f t="shared" si="73"/>
        <v>34.81</v>
      </c>
      <c r="T1102" s="86">
        <f t="shared" si="72"/>
        <v>34.81</v>
      </c>
      <c r="U1102" t="s">
        <v>1728</v>
      </c>
      <c r="Z1102" t="s">
        <v>8035</v>
      </c>
    </row>
    <row r="1103" spans="1:27" ht="15" customHeight="1" x14ac:dyDescent="0.25">
      <c r="A1103" t="s">
        <v>1615</v>
      </c>
      <c r="B1103">
        <v>28022327</v>
      </c>
      <c r="C1103" t="s">
        <v>540</v>
      </c>
      <c r="D1103" t="s">
        <v>541</v>
      </c>
      <c r="E1103" s="30" t="s">
        <v>1616</v>
      </c>
      <c r="F1103" t="s">
        <v>549</v>
      </c>
      <c r="G1103" t="s">
        <v>1295</v>
      </c>
      <c r="H1103">
        <v>4364349</v>
      </c>
      <c r="I1103" t="s">
        <v>1916</v>
      </c>
      <c r="J1103" t="s">
        <v>1917</v>
      </c>
      <c r="K1103" t="s">
        <v>549</v>
      </c>
      <c r="L1103" t="s">
        <v>1916</v>
      </c>
      <c r="M1103" t="s">
        <v>1918</v>
      </c>
      <c r="N1103" t="s">
        <v>1620</v>
      </c>
      <c r="O1103" s="87">
        <f t="shared" si="71"/>
        <v>52.42</v>
      </c>
      <c r="P1103" t="s">
        <v>555</v>
      </c>
      <c r="Q1103" s="86">
        <v>524200</v>
      </c>
      <c r="R1103" s="86">
        <v>11910000</v>
      </c>
      <c r="S1103">
        <f t="shared" si="73"/>
        <v>11.91</v>
      </c>
      <c r="T1103" s="86">
        <f t="shared" si="72"/>
        <v>11.91</v>
      </c>
      <c r="U1103" t="s">
        <v>1621</v>
      </c>
      <c r="Z1103" t="s">
        <v>8037</v>
      </c>
    </row>
    <row r="1104" spans="1:27" ht="15" customHeight="1" x14ac:dyDescent="0.25">
      <c r="A1104" t="s">
        <v>1615</v>
      </c>
      <c r="B1104">
        <v>28022327</v>
      </c>
      <c r="C1104" t="s">
        <v>540</v>
      </c>
      <c r="D1104" t="s">
        <v>541</v>
      </c>
      <c r="E1104" s="30" t="s">
        <v>1616</v>
      </c>
      <c r="F1104" t="s">
        <v>549</v>
      </c>
      <c r="G1104" t="s">
        <v>1295</v>
      </c>
      <c r="H1104">
        <v>4364349</v>
      </c>
      <c r="I1104" t="s">
        <v>1919</v>
      </c>
      <c r="J1104" t="s">
        <v>1920</v>
      </c>
      <c r="K1104" t="s">
        <v>549</v>
      </c>
      <c r="L1104" t="s">
        <v>1919</v>
      </c>
      <c r="M1104" t="s">
        <v>1921</v>
      </c>
      <c r="N1104" t="s">
        <v>1630</v>
      </c>
      <c r="O1104" s="87">
        <f t="shared" si="71"/>
        <v>250.4</v>
      </c>
      <c r="P1104" t="s">
        <v>555</v>
      </c>
      <c r="Q1104" s="86">
        <v>2504000</v>
      </c>
      <c r="R1104" s="86">
        <v>56890000</v>
      </c>
      <c r="S1104">
        <f t="shared" si="73"/>
        <v>56.89</v>
      </c>
      <c r="T1104" s="86">
        <f t="shared" si="72"/>
        <v>56.89</v>
      </c>
      <c r="U1104" t="s">
        <v>1485</v>
      </c>
      <c r="Z1104" t="s">
        <v>8036</v>
      </c>
    </row>
    <row r="1105" spans="1:27" ht="15" customHeight="1" x14ac:dyDescent="0.25">
      <c r="A1105" t="s">
        <v>1615</v>
      </c>
      <c r="B1105">
        <v>28022327</v>
      </c>
      <c r="C1105" t="s">
        <v>540</v>
      </c>
      <c r="D1105" t="s">
        <v>541</v>
      </c>
      <c r="E1105" s="30" t="s">
        <v>1616</v>
      </c>
      <c r="F1105" t="s">
        <v>549</v>
      </c>
      <c r="G1105" t="s">
        <v>1295</v>
      </c>
      <c r="H1105">
        <v>4364349</v>
      </c>
      <c r="I1105" t="s">
        <v>1922</v>
      </c>
      <c r="J1105" t="s">
        <v>1923</v>
      </c>
      <c r="K1105" t="s">
        <v>549</v>
      </c>
      <c r="L1105" t="s">
        <v>1922</v>
      </c>
      <c r="M1105" t="s">
        <v>1924</v>
      </c>
      <c r="N1105" t="s">
        <v>1634</v>
      </c>
      <c r="O1105" s="87">
        <f t="shared" si="71"/>
        <v>118.8</v>
      </c>
      <c r="P1105" t="s">
        <v>555</v>
      </c>
      <c r="Q1105" s="86">
        <v>1188000</v>
      </c>
      <c r="R1105" s="86">
        <v>26990000</v>
      </c>
      <c r="S1105">
        <f t="shared" si="73"/>
        <v>26.99</v>
      </c>
      <c r="T1105" s="86">
        <f t="shared" si="72"/>
        <v>26.99</v>
      </c>
      <c r="U1105" t="s">
        <v>1542</v>
      </c>
      <c r="Z1105" t="s">
        <v>8038</v>
      </c>
    </row>
    <row r="1106" spans="1:27" ht="15" customHeight="1" x14ac:dyDescent="0.25">
      <c r="A1106" t="s">
        <v>1615</v>
      </c>
      <c r="B1106">
        <v>28022327</v>
      </c>
      <c r="C1106" t="s">
        <v>540</v>
      </c>
      <c r="D1106" t="s">
        <v>541</v>
      </c>
      <c r="E1106" s="30" t="s">
        <v>1616</v>
      </c>
      <c r="F1106" t="s">
        <v>549</v>
      </c>
      <c r="G1106" t="s">
        <v>1295</v>
      </c>
      <c r="H1106">
        <v>4364349</v>
      </c>
      <c r="I1106" t="s">
        <v>1925</v>
      </c>
      <c r="J1106" t="s">
        <v>1926</v>
      </c>
      <c r="K1106" t="s">
        <v>549</v>
      </c>
      <c r="L1106" t="s">
        <v>1925</v>
      </c>
      <c r="M1106" t="s">
        <v>1927</v>
      </c>
      <c r="N1106" t="s">
        <v>1634</v>
      </c>
      <c r="O1106" s="87">
        <f t="shared" si="71"/>
        <v>221.77</v>
      </c>
      <c r="P1106" t="s">
        <v>555</v>
      </c>
      <c r="Q1106" s="86">
        <v>2217700</v>
      </c>
      <c r="R1106" s="86">
        <v>50380000</v>
      </c>
      <c r="S1106">
        <f t="shared" si="73"/>
        <v>50.38</v>
      </c>
      <c r="T1106" s="86">
        <f t="shared" si="72"/>
        <v>50.38</v>
      </c>
      <c r="U1106" t="s">
        <v>1542</v>
      </c>
      <c r="Z1106" t="s">
        <v>8038</v>
      </c>
    </row>
    <row r="1107" spans="1:27" ht="15" customHeight="1" x14ac:dyDescent="0.25">
      <c r="A1107" t="s">
        <v>1615</v>
      </c>
      <c r="B1107">
        <v>28022327</v>
      </c>
      <c r="C1107" t="s">
        <v>540</v>
      </c>
      <c r="D1107" t="s">
        <v>541</v>
      </c>
      <c r="E1107" s="30" t="s">
        <v>1616</v>
      </c>
      <c r="F1107" t="s">
        <v>549</v>
      </c>
      <c r="G1107" t="s">
        <v>1295</v>
      </c>
      <c r="H1107">
        <v>4364349</v>
      </c>
      <c r="I1107" t="s">
        <v>1928</v>
      </c>
      <c r="J1107" t="s">
        <v>1929</v>
      </c>
      <c r="K1107" t="s">
        <v>549</v>
      </c>
      <c r="L1107" t="s">
        <v>1928</v>
      </c>
      <c r="M1107" t="s">
        <v>1930</v>
      </c>
      <c r="N1107" t="s">
        <v>1931</v>
      </c>
      <c r="O1107" s="87">
        <f t="shared" si="71"/>
        <v>776.61</v>
      </c>
      <c r="P1107" t="s">
        <v>555</v>
      </c>
      <c r="Q1107" s="86">
        <v>7766100</v>
      </c>
      <c r="R1107" s="86">
        <v>176400000</v>
      </c>
      <c r="S1107">
        <f t="shared" si="73"/>
        <v>176.4</v>
      </c>
      <c r="T1107" s="86">
        <f t="shared" si="72"/>
        <v>176.4</v>
      </c>
      <c r="U1107" t="s">
        <v>1932</v>
      </c>
      <c r="Z1107" t="s">
        <v>8057</v>
      </c>
    </row>
    <row r="1108" spans="1:27" ht="15" customHeight="1" x14ac:dyDescent="0.25">
      <c r="A1108" t="s">
        <v>1615</v>
      </c>
      <c r="B1108">
        <v>28022327</v>
      </c>
      <c r="C1108" t="s">
        <v>540</v>
      </c>
      <c r="D1108" t="s">
        <v>541</v>
      </c>
      <c r="E1108" s="30" t="s">
        <v>1616</v>
      </c>
      <c r="F1108" t="s">
        <v>549</v>
      </c>
      <c r="G1108" t="s">
        <v>1295</v>
      </c>
      <c r="H1108">
        <v>4364349</v>
      </c>
      <c r="I1108" t="s">
        <v>1933</v>
      </c>
      <c r="J1108" t="s">
        <v>1934</v>
      </c>
      <c r="K1108" t="s">
        <v>549</v>
      </c>
      <c r="L1108" t="s">
        <v>1933</v>
      </c>
      <c r="M1108" t="s">
        <v>1935</v>
      </c>
      <c r="N1108" t="s">
        <v>1717</v>
      </c>
      <c r="O1108" s="87">
        <f t="shared" si="71"/>
        <v>148.4</v>
      </c>
      <c r="P1108" t="s">
        <v>555</v>
      </c>
      <c r="Q1108" s="86">
        <v>1484000</v>
      </c>
      <c r="R1108" s="86">
        <v>33710000</v>
      </c>
      <c r="S1108">
        <f t="shared" si="73"/>
        <v>33.71</v>
      </c>
      <c r="T1108" s="86">
        <f t="shared" si="72"/>
        <v>33.71</v>
      </c>
      <c r="U1108" t="s">
        <v>1718</v>
      </c>
      <c r="AA1108" t="s">
        <v>8046</v>
      </c>
    </row>
    <row r="1109" spans="1:27" ht="15" customHeight="1" x14ac:dyDescent="0.25">
      <c r="A1109" t="s">
        <v>1615</v>
      </c>
      <c r="B1109">
        <v>28022327</v>
      </c>
      <c r="C1109" t="s">
        <v>540</v>
      </c>
      <c r="D1109" t="s">
        <v>541</v>
      </c>
      <c r="E1109" s="30" t="s">
        <v>1616</v>
      </c>
      <c r="F1109" t="s">
        <v>549</v>
      </c>
      <c r="G1109" t="s">
        <v>1295</v>
      </c>
      <c r="H1109">
        <v>4364349</v>
      </c>
      <c r="I1109" t="s">
        <v>1936</v>
      </c>
      <c r="J1109" t="s">
        <v>1937</v>
      </c>
      <c r="K1109" t="s">
        <v>549</v>
      </c>
      <c r="L1109" t="s">
        <v>1936</v>
      </c>
      <c r="M1109" t="s">
        <v>1938</v>
      </c>
      <c r="N1109" t="s">
        <v>1722</v>
      </c>
      <c r="O1109" s="87">
        <f t="shared" si="71"/>
        <v>503.26</v>
      </c>
      <c r="P1109" t="s">
        <v>555</v>
      </c>
      <c r="Q1109" s="86">
        <v>5032600</v>
      </c>
      <c r="R1109" s="86">
        <v>114310000</v>
      </c>
      <c r="S1109">
        <f t="shared" si="73"/>
        <v>114.31</v>
      </c>
      <c r="T1109" s="86">
        <f t="shared" si="72"/>
        <v>114.31</v>
      </c>
      <c r="U1109" t="s">
        <v>1723</v>
      </c>
      <c r="AA1109" t="s">
        <v>8503</v>
      </c>
    </row>
    <row r="1110" spans="1:27" ht="15" customHeight="1" x14ac:dyDescent="0.25">
      <c r="A1110" t="s">
        <v>1615</v>
      </c>
      <c r="B1110">
        <v>28022327</v>
      </c>
      <c r="C1110" t="s">
        <v>540</v>
      </c>
      <c r="D1110" t="s">
        <v>541</v>
      </c>
      <c r="E1110" s="30" t="s">
        <v>1616</v>
      </c>
      <c r="F1110" t="s">
        <v>549</v>
      </c>
      <c r="G1110" t="s">
        <v>1295</v>
      </c>
      <c r="H1110">
        <v>4364349</v>
      </c>
      <c r="I1110" t="s">
        <v>1939</v>
      </c>
      <c r="J1110" t="s">
        <v>1940</v>
      </c>
      <c r="K1110" t="s">
        <v>549</v>
      </c>
      <c r="L1110" t="s">
        <v>1939</v>
      </c>
      <c r="M1110" t="s">
        <v>1941</v>
      </c>
      <c r="N1110" t="s">
        <v>1741</v>
      </c>
      <c r="O1110" s="87">
        <f t="shared" si="71"/>
        <v>206.46</v>
      </c>
      <c r="P1110" t="s">
        <v>555</v>
      </c>
      <c r="Q1110" s="86">
        <v>2064600</v>
      </c>
      <c r="R1110" s="86">
        <v>46900000</v>
      </c>
      <c r="S1110">
        <f t="shared" si="73"/>
        <v>46.9</v>
      </c>
      <c r="T1110" s="86">
        <f t="shared" si="72"/>
        <v>46.9</v>
      </c>
      <c r="U1110" t="s">
        <v>1713</v>
      </c>
      <c r="AA1110" t="s">
        <v>8055</v>
      </c>
    </row>
    <row r="1111" spans="1:27" ht="15" customHeight="1" x14ac:dyDescent="0.25">
      <c r="A1111" t="s">
        <v>1615</v>
      </c>
      <c r="B1111">
        <v>28022327</v>
      </c>
      <c r="C1111" t="s">
        <v>540</v>
      </c>
      <c r="D1111" t="s">
        <v>541</v>
      </c>
      <c r="E1111" s="30" t="s">
        <v>1616</v>
      </c>
      <c r="F1111" t="s">
        <v>549</v>
      </c>
      <c r="G1111" t="s">
        <v>1295</v>
      </c>
      <c r="H1111">
        <v>4364349</v>
      </c>
      <c r="I1111" t="s">
        <v>1942</v>
      </c>
      <c r="J1111" t="s">
        <v>1943</v>
      </c>
      <c r="K1111" t="s">
        <v>549</v>
      </c>
      <c r="L1111" t="s">
        <v>1942</v>
      </c>
      <c r="M1111" t="s">
        <v>1944</v>
      </c>
      <c r="N1111" t="s">
        <v>1727</v>
      </c>
      <c r="O1111" s="87">
        <f t="shared" si="71"/>
        <v>105</v>
      </c>
      <c r="P1111" t="s">
        <v>555</v>
      </c>
      <c r="Q1111" s="86">
        <v>1050000</v>
      </c>
      <c r="R1111" s="86">
        <v>23850000</v>
      </c>
      <c r="S1111">
        <f t="shared" ref="S1111:S1142" si="74">R1111/1000000</f>
        <v>23.85</v>
      </c>
      <c r="T1111" s="86">
        <f t="shared" si="72"/>
        <v>23.85</v>
      </c>
      <c r="U1111" t="s">
        <v>1728</v>
      </c>
      <c r="Z1111" t="s">
        <v>8035</v>
      </c>
    </row>
    <row r="1112" spans="1:27" ht="15" customHeight="1" x14ac:dyDescent="0.25">
      <c r="A1112" t="s">
        <v>1615</v>
      </c>
      <c r="B1112">
        <v>28022327</v>
      </c>
      <c r="C1112" t="s">
        <v>540</v>
      </c>
      <c r="D1112" t="s">
        <v>541</v>
      </c>
      <c r="E1112" s="30" t="s">
        <v>1616</v>
      </c>
      <c r="F1112" t="s">
        <v>549</v>
      </c>
      <c r="G1112" t="s">
        <v>1295</v>
      </c>
      <c r="H1112">
        <v>4364349</v>
      </c>
      <c r="I1112" t="s">
        <v>1945</v>
      </c>
      <c r="J1112" t="s">
        <v>1946</v>
      </c>
      <c r="K1112" t="s">
        <v>549</v>
      </c>
      <c r="L1112" t="s">
        <v>1945</v>
      </c>
      <c r="M1112" t="s">
        <v>1947</v>
      </c>
      <c r="N1112" t="s">
        <v>1620</v>
      </c>
      <c r="O1112" s="87">
        <f t="shared" si="71"/>
        <v>104.84</v>
      </c>
      <c r="P1112" t="s">
        <v>555</v>
      </c>
      <c r="Q1112" s="86">
        <v>1048400</v>
      </c>
      <c r="R1112" s="86">
        <v>23810000</v>
      </c>
      <c r="S1112">
        <f t="shared" si="74"/>
        <v>23.81</v>
      </c>
      <c r="T1112" s="86">
        <f t="shared" si="72"/>
        <v>23.81</v>
      </c>
      <c r="U1112" t="s">
        <v>1621</v>
      </c>
      <c r="Z1112" t="s">
        <v>8037</v>
      </c>
    </row>
    <row r="1113" spans="1:27" ht="15" customHeight="1" x14ac:dyDescent="0.25">
      <c r="A1113" t="s">
        <v>1615</v>
      </c>
      <c r="B1113">
        <v>28022327</v>
      </c>
      <c r="C1113" t="s">
        <v>540</v>
      </c>
      <c r="D1113" t="s">
        <v>541</v>
      </c>
      <c r="E1113" s="30" t="s">
        <v>1616</v>
      </c>
      <c r="F1113" t="s">
        <v>549</v>
      </c>
      <c r="G1113" t="s">
        <v>1295</v>
      </c>
      <c r="H1113">
        <v>4364349</v>
      </c>
      <c r="I1113" t="s">
        <v>1948</v>
      </c>
      <c r="J1113" t="s">
        <v>1949</v>
      </c>
      <c r="K1113" t="s">
        <v>549</v>
      </c>
      <c r="L1113" t="s">
        <v>1948</v>
      </c>
      <c r="M1113" t="s">
        <v>1950</v>
      </c>
      <c r="N1113" t="s">
        <v>1625</v>
      </c>
      <c r="O1113" s="87">
        <f t="shared" si="71"/>
        <v>72.58</v>
      </c>
      <c r="P1113" t="s">
        <v>555</v>
      </c>
      <c r="Q1113" s="86">
        <v>725800</v>
      </c>
      <c r="R1113" s="86">
        <v>16490000</v>
      </c>
      <c r="S1113">
        <f t="shared" si="74"/>
        <v>16.489999999999998</v>
      </c>
      <c r="T1113" s="86">
        <f t="shared" si="72"/>
        <v>16.489999999999998</v>
      </c>
      <c r="U1113" t="s">
        <v>1626</v>
      </c>
      <c r="Z1113" t="s">
        <v>8060</v>
      </c>
    </row>
    <row r="1114" spans="1:27" ht="15" customHeight="1" x14ac:dyDescent="0.25">
      <c r="A1114" t="s">
        <v>1615</v>
      </c>
      <c r="B1114">
        <v>28022327</v>
      </c>
      <c r="C1114" t="s">
        <v>540</v>
      </c>
      <c r="D1114" t="s">
        <v>541</v>
      </c>
      <c r="E1114" s="30" t="s">
        <v>1616</v>
      </c>
      <c r="F1114" t="s">
        <v>549</v>
      </c>
      <c r="G1114" t="s">
        <v>1295</v>
      </c>
      <c r="H1114">
        <v>4364349</v>
      </c>
      <c r="I1114" t="s">
        <v>1951</v>
      </c>
      <c r="J1114" t="s">
        <v>1952</v>
      </c>
      <c r="K1114" t="s">
        <v>549</v>
      </c>
      <c r="L1114" t="s">
        <v>1951</v>
      </c>
      <c r="M1114" t="s">
        <v>1953</v>
      </c>
      <c r="N1114" t="s">
        <v>1630</v>
      </c>
      <c r="O1114" s="87">
        <f t="shared" si="71"/>
        <v>362.9</v>
      </c>
      <c r="P1114" t="s">
        <v>555</v>
      </c>
      <c r="Q1114" s="86">
        <v>3629000</v>
      </c>
      <c r="R1114" s="86">
        <v>82430000</v>
      </c>
      <c r="S1114">
        <f t="shared" si="74"/>
        <v>82.43</v>
      </c>
      <c r="T1114" s="86">
        <f t="shared" si="72"/>
        <v>82.43</v>
      </c>
      <c r="U1114" t="s">
        <v>1485</v>
      </c>
      <c r="Z1114" t="s">
        <v>8036</v>
      </c>
    </row>
    <row r="1115" spans="1:27" ht="15" customHeight="1" x14ac:dyDescent="0.25">
      <c r="A1115" t="s">
        <v>1615</v>
      </c>
      <c r="B1115">
        <v>28022327</v>
      </c>
      <c r="C1115" t="s">
        <v>540</v>
      </c>
      <c r="D1115" t="s">
        <v>541</v>
      </c>
      <c r="E1115" s="30" t="s">
        <v>1616</v>
      </c>
      <c r="F1115" t="s">
        <v>549</v>
      </c>
      <c r="G1115" t="s">
        <v>1295</v>
      </c>
      <c r="H1115">
        <v>4364349</v>
      </c>
      <c r="I1115" t="s">
        <v>1954</v>
      </c>
      <c r="J1115" t="s">
        <v>1955</v>
      </c>
      <c r="K1115" t="s">
        <v>549</v>
      </c>
      <c r="L1115" t="s">
        <v>1954</v>
      </c>
      <c r="M1115" t="s">
        <v>1956</v>
      </c>
      <c r="N1115" t="s">
        <v>1634</v>
      </c>
      <c r="O1115" s="87">
        <f t="shared" si="71"/>
        <v>281.95999999999998</v>
      </c>
      <c r="P1115" t="s">
        <v>555</v>
      </c>
      <c r="Q1115" s="86">
        <v>2819600</v>
      </c>
      <c r="R1115" s="86">
        <v>64040000</v>
      </c>
      <c r="S1115">
        <f t="shared" si="74"/>
        <v>64.040000000000006</v>
      </c>
      <c r="T1115" s="86">
        <f t="shared" si="72"/>
        <v>64.040000000000006</v>
      </c>
      <c r="U1115" t="s">
        <v>1542</v>
      </c>
      <c r="Z1115" t="s">
        <v>8038</v>
      </c>
    </row>
    <row r="1116" spans="1:27" ht="15" customHeight="1" x14ac:dyDescent="0.25">
      <c r="A1116" t="s">
        <v>1615</v>
      </c>
      <c r="B1116">
        <v>28022327</v>
      </c>
      <c r="C1116" t="s">
        <v>540</v>
      </c>
      <c r="D1116" t="s">
        <v>541</v>
      </c>
      <c r="E1116" s="30" t="s">
        <v>1616</v>
      </c>
      <c r="F1116" t="s">
        <v>549</v>
      </c>
      <c r="G1116" t="s">
        <v>1295</v>
      </c>
      <c r="H1116">
        <v>4364349</v>
      </c>
      <c r="I1116" t="s">
        <v>1957</v>
      </c>
      <c r="J1116" t="s">
        <v>1958</v>
      </c>
      <c r="K1116" t="s">
        <v>549</v>
      </c>
      <c r="L1116" t="s">
        <v>1957</v>
      </c>
      <c r="M1116" t="s">
        <v>1959</v>
      </c>
      <c r="N1116" t="s">
        <v>1877</v>
      </c>
      <c r="O1116" s="87">
        <f t="shared" si="71"/>
        <v>312.10000000000002</v>
      </c>
      <c r="P1116" t="s">
        <v>555</v>
      </c>
      <c r="Q1116" s="86">
        <v>3121000</v>
      </c>
      <c r="R1116" s="86">
        <v>70890000</v>
      </c>
      <c r="S1116">
        <f t="shared" si="74"/>
        <v>70.89</v>
      </c>
      <c r="T1116" s="86">
        <f t="shared" si="72"/>
        <v>70.89</v>
      </c>
      <c r="U1116" t="s">
        <v>1653</v>
      </c>
      <c r="Z1116" t="s">
        <v>8033</v>
      </c>
    </row>
    <row r="1117" spans="1:27" ht="15" customHeight="1" x14ac:dyDescent="0.25">
      <c r="A1117" t="s">
        <v>1615</v>
      </c>
      <c r="B1117">
        <v>28022327</v>
      </c>
      <c r="C1117" t="s">
        <v>540</v>
      </c>
      <c r="D1117" t="s">
        <v>541</v>
      </c>
      <c r="E1117" s="30" t="s">
        <v>1616</v>
      </c>
      <c r="F1117" t="s">
        <v>549</v>
      </c>
      <c r="G1117" t="s">
        <v>1295</v>
      </c>
      <c r="H1117">
        <v>4364349</v>
      </c>
      <c r="I1117" t="s">
        <v>1960</v>
      </c>
      <c r="J1117" t="s">
        <v>1961</v>
      </c>
      <c r="K1117" t="s">
        <v>549</v>
      </c>
      <c r="L1117" t="s">
        <v>1960</v>
      </c>
      <c r="M1117" t="s">
        <v>1962</v>
      </c>
      <c r="N1117" t="s">
        <v>1877</v>
      </c>
      <c r="O1117" s="87">
        <f t="shared" si="71"/>
        <v>209.68</v>
      </c>
      <c r="P1117" t="s">
        <v>555</v>
      </c>
      <c r="Q1117" s="86">
        <v>2096800</v>
      </c>
      <c r="R1117" s="86">
        <v>47630000</v>
      </c>
      <c r="S1117">
        <f t="shared" si="74"/>
        <v>47.63</v>
      </c>
      <c r="T1117" s="86">
        <f t="shared" si="72"/>
        <v>47.63</v>
      </c>
      <c r="U1117" t="s">
        <v>1653</v>
      </c>
      <c r="Z1117" t="s">
        <v>8033</v>
      </c>
    </row>
    <row r="1118" spans="1:27" ht="15" customHeight="1" x14ac:dyDescent="0.25">
      <c r="A1118" t="s">
        <v>1615</v>
      </c>
      <c r="B1118">
        <v>28022327</v>
      </c>
      <c r="C1118" t="s">
        <v>540</v>
      </c>
      <c r="D1118" t="s">
        <v>541</v>
      </c>
      <c r="E1118" s="30" t="s">
        <v>1616</v>
      </c>
      <c r="F1118" t="s">
        <v>549</v>
      </c>
      <c r="G1118" t="s">
        <v>1295</v>
      </c>
      <c r="H1118">
        <v>4364349</v>
      </c>
      <c r="I1118" t="s">
        <v>1963</v>
      </c>
      <c r="J1118" t="s">
        <v>1964</v>
      </c>
      <c r="K1118" t="s">
        <v>549</v>
      </c>
      <c r="L1118" t="s">
        <v>1963</v>
      </c>
      <c r="M1118" t="s">
        <v>1965</v>
      </c>
      <c r="N1118" t="s">
        <v>1884</v>
      </c>
      <c r="O1118" s="87">
        <f t="shared" si="71"/>
        <v>209.68</v>
      </c>
      <c r="P1118" t="s">
        <v>555</v>
      </c>
      <c r="Q1118" s="86">
        <v>2096800</v>
      </c>
      <c r="R1118" s="86">
        <v>47630000</v>
      </c>
      <c r="S1118">
        <f t="shared" si="74"/>
        <v>47.63</v>
      </c>
      <c r="T1118" s="86">
        <f t="shared" si="72"/>
        <v>47.63</v>
      </c>
      <c r="U1118" t="s">
        <v>1660</v>
      </c>
      <c r="Z1118" t="s">
        <v>8042</v>
      </c>
    </row>
    <row r="1119" spans="1:27" ht="15" customHeight="1" x14ac:dyDescent="0.25">
      <c r="A1119" t="s">
        <v>1615</v>
      </c>
      <c r="B1119">
        <v>28022327</v>
      </c>
      <c r="C1119" t="s">
        <v>540</v>
      </c>
      <c r="D1119" t="s">
        <v>541</v>
      </c>
      <c r="E1119" s="30" t="s">
        <v>1616</v>
      </c>
      <c r="F1119" t="s">
        <v>549</v>
      </c>
      <c r="G1119" t="s">
        <v>1295</v>
      </c>
      <c r="H1119">
        <v>4364349</v>
      </c>
      <c r="I1119" t="s">
        <v>1966</v>
      </c>
      <c r="J1119" t="s">
        <v>1967</v>
      </c>
      <c r="K1119" t="s">
        <v>549</v>
      </c>
      <c r="L1119" t="s">
        <v>1966</v>
      </c>
      <c r="M1119" t="s">
        <v>1968</v>
      </c>
      <c r="N1119" t="s">
        <v>1899</v>
      </c>
      <c r="O1119" s="87">
        <f t="shared" si="71"/>
        <v>10.1</v>
      </c>
      <c r="P1119" t="s">
        <v>555</v>
      </c>
      <c r="Q1119" s="86">
        <v>101000</v>
      </c>
      <c r="R1119" s="86">
        <v>2290000</v>
      </c>
      <c r="S1119">
        <f t="shared" si="74"/>
        <v>2.29</v>
      </c>
      <c r="T1119" s="86">
        <f t="shared" si="72"/>
        <v>2.29</v>
      </c>
      <c r="U1119" t="s">
        <v>1900</v>
      </c>
      <c r="Z1119" t="s">
        <v>8039</v>
      </c>
    </row>
    <row r="1120" spans="1:27" ht="15" customHeight="1" x14ac:dyDescent="0.25">
      <c r="A1120" t="s">
        <v>1615</v>
      </c>
      <c r="B1120">
        <v>28022327</v>
      </c>
      <c r="C1120" t="s">
        <v>540</v>
      </c>
      <c r="D1120" t="s">
        <v>541</v>
      </c>
      <c r="E1120" s="30" t="s">
        <v>1616</v>
      </c>
      <c r="F1120" t="s">
        <v>549</v>
      </c>
      <c r="G1120" t="s">
        <v>1295</v>
      </c>
      <c r="H1120">
        <v>4364349</v>
      </c>
      <c r="I1120" t="s">
        <v>1969</v>
      </c>
      <c r="J1120" t="s">
        <v>1970</v>
      </c>
      <c r="K1120" t="s">
        <v>549</v>
      </c>
      <c r="L1120" t="s">
        <v>1969</v>
      </c>
      <c r="M1120" t="s">
        <v>1971</v>
      </c>
      <c r="N1120" t="s">
        <v>1707</v>
      </c>
      <c r="O1120" s="87">
        <f t="shared" si="71"/>
        <v>60.48</v>
      </c>
      <c r="P1120" t="s">
        <v>555</v>
      </c>
      <c r="Q1120" s="86">
        <v>604800</v>
      </c>
      <c r="R1120" s="86">
        <v>13740000</v>
      </c>
      <c r="S1120">
        <f t="shared" si="74"/>
        <v>13.74</v>
      </c>
      <c r="T1120" s="86">
        <f t="shared" si="72"/>
        <v>13.74</v>
      </c>
      <c r="U1120" t="s">
        <v>1708</v>
      </c>
      <c r="Y1120" t="s">
        <v>8030</v>
      </c>
    </row>
    <row r="1121" spans="1:26" ht="15" customHeight="1" x14ac:dyDescent="0.25">
      <c r="A1121" t="s">
        <v>1615</v>
      </c>
      <c r="B1121">
        <v>28022327</v>
      </c>
      <c r="C1121" t="s">
        <v>540</v>
      </c>
      <c r="D1121" t="s">
        <v>541</v>
      </c>
      <c r="E1121" s="30" t="s">
        <v>1616</v>
      </c>
      <c r="F1121" t="s">
        <v>549</v>
      </c>
      <c r="G1121" t="s">
        <v>1295</v>
      </c>
      <c r="H1121">
        <v>4364349</v>
      </c>
      <c r="I1121" t="s">
        <v>1972</v>
      </c>
      <c r="J1121" t="s">
        <v>1973</v>
      </c>
      <c r="K1121" t="s">
        <v>549</v>
      </c>
      <c r="L1121" t="s">
        <v>1972</v>
      </c>
      <c r="M1121" t="s">
        <v>1974</v>
      </c>
      <c r="N1121" t="s">
        <v>1805</v>
      </c>
      <c r="O1121" s="87">
        <f t="shared" si="71"/>
        <v>524.20000000000005</v>
      </c>
      <c r="P1121" t="s">
        <v>555</v>
      </c>
      <c r="Q1121" s="86">
        <v>5242000</v>
      </c>
      <c r="R1121" s="86">
        <v>119070000</v>
      </c>
      <c r="S1121">
        <f t="shared" si="74"/>
        <v>119.07</v>
      </c>
      <c r="T1121" s="86">
        <f t="shared" si="72"/>
        <v>119.07</v>
      </c>
      <c r="U1121" t="s">
        <v>1806</v>
      </c>
      <c r="Z1121" t="s">
        <v>8028</v>
      </c>
    </row>
    <row r="1122" spans="1:26" ht="15" customHeight="1" x14ac:dyDescent="0.25">
      <c r="A1122" t="s">
        <v>1615</v>
      </c>
      <c r="B1122">
        <v>28022327</v>
      </c>
      <c r="C1122" t="s">
        <v>540</v>
      </c>
      <c r="D1122" t="s">
        <v>541</v>
      </c>
      <c r="E1122" s="30" t="s">
        <v>1616</v>
      </c>
      <c r="F1122" t="s">
        <v>549</v>
      </c>
      <c r="G1122" t="s">
        <v>1295</v>
      </c>
      <c r="H1122">
        <v>4364349</v>
      </c>
      <c r="I1122" t="s">
        <v>1975</v>
      </c>
      <c r="J1122" t="s">
        <v>1976</v>
      </c>
      <c r="K1122" t="s">
        <v>549</v>
      </c>
      <c r="L1122" t="s">
        <v>1975</v>
      </c>
      <c r="M1122" t="s">
        <v>1977</v>
      </c>
      <c r="N1122" t="s">
        <v>1638</v>
      </c>
      <c r="O1122" s="87">
        <f t="shared" si="71"/>
        <v>10.89</v>
      </c>
      <c r="P1122" t="s">
        <v>555</v>
      </c>
      <c r="Q1122" s="86">
        <v>108900</v>
      </c>
      <c r="R1122" s="86">
        <v>2470000</v>
      </c>
      <c r="S1122">
        <f t="shared" si="74"/>
        <v>2.4700000000000002</v>
      </c>
      <c r="T1122" s="86">
        <f t="shared" si="72"/>
        <v>2.4700000000000002</v>
      </c>
      <c r="U1122" t="s">
        <v>1639</v>
      </c>
      <c r="Z1122" t="s">
        <v>8523</v>
      </c>
    </row>
    <row r="1123" spans="1:26" ht="15" customHeight="1" x14ac:dyDescent="0.25">
      <c r="A1123" t="s">
        <v>1615</v>
      </c>
      <c r="B1123">
        <v>28022327</v>
      </c>
      <c r="C1123" t="s">
        <v>540</v>
      </c>
      <c r="D1123" t="s">
        <v>541</v>
      </c>
      <c r="E1123" s="30" t="s">
        <v>1616</v>
      </c>
      <c r="F1123" t="s">
        <v>549</v>
      </c>
      <c r="G1123" t="s">
        <v>1295</v>
      </c>
      <c r="H1123">
        <v>4364349</v>
      </c>
      <c r="I1123" t="s">
        <v>1978</v>
      </c>
      <c r="J1123" t="s">
        <v>1979</v>
      </c>
      <c r="K1123" t="s">
        <v>549</v>
      </c>
      <c r="L1123" t="s">
        <v>1978</v>
      </c>
      <c r="M1123" t="s">
        <v>1980</v>
      </c>
      <c r="N1123" t="s">
        <v>1981</v>
      </c>
      <c r="O1123" s="87">
        <f t="shared" si="71"/>
        <v>193.54</v>
      </c>
      <c r="P1123" t="s">
        <v>555</v>
      </c>
      <c r="Q1123" s="86">
        <v>1935400</v>
      </c>
      <c r="R1123" s="86">
        <v>43960000</v>
      </c>
      <c r="S1123">
        <f t="shared" si="74"/>
        <v>43.96</v>
      </c>
      <c r="T1123" s="86">
        <f t="shared" si="72"/>
        <v>43.96</v>
      </c>
      <c r="U1123" t="s">
        <v>1670</v>
      </c>
      <c r="Z1123" t="s">
        <v>8500</v>
      </c>
    </row>
    <row r="1124" spans="1:26" ht="15" customHeight="1" x14ac:dyDescent="0.25">
      <c r="A1124" t="s">
        <v>1615</v>
      </c>
      <c r="B1124">
        <v>28022327</v>
      </c>
      <c r="C1124" t="s">
        <v>540</v>
      </c>
      <c r="D1124" t="s">
        <v>541</v>
      </c>
      <c r="E1124" s="30" t="s">
        <v>1616</v>
      </c>
      <c r="F1124" t="s">
        <v>549</v>
      </c>
      <c r="G1124" t="s">
        <v>1295</v>
      </c>
      <c r="H1124">
        <v>4364349</v>
      </c>
      <c r="I1124" t="s">
        <v>1982</v>
      </c>
      <c r="J1124" t="s">
        <v>1983</v>
      </c>
      <c r="K1124" t="s">
        <v>549</v>
      </c>
      <c r="L1124" t="s">
        <v>1982</v>
      </c>
      <c r="M1124" t="s">
        <v>1984</v>
      </c>
      <c r="N1124" t="s">
        <v>1985</v>
      </c>
      <c r="O1124" s="87">
        <f t="shared" si="71"/>
        <v>294.35000000000002</v>
      </c>
      <c r="P1124" t="s">
        <v>555</v>
      </c>
      <c r="Q1124" s="86">
        <v>2943500</v>
      </c>
      <c r="R1124" s="86">
        <v>66850000</v>
      </c>
      <c r="S1124">
        <f t="shared" si="74"/>
        <v>66.849999999999994</v>
      </c>
      <c r="T1124" s="86">
        <f t="shared" si="72"/>
        <v>66.849999999999994</v>
      </c>
      <c r="U1124" t="s">
        <v>1986</v>
      </c>
      <c r="Z1124" t="s">
        <v>8051</v>
      </c>
    </row>
    <row r="1125" spans="1:26" ht="15" customHeight="1" x14ac:dyDescent="0.25">
      <c r="A1125" t="s">
        <v>1615</v>
      </c>
      <c r="B1125">
        <v>28022327</v>
      </c>
      <c r="C1125" t="s">
        <v>540</v>
      </c>
      <c r="D1125" t="s">
        <v>541</v>
      </c>
      <c r="E1125" s="30" t="s">
        <v>1616</v>
      </c>
      <c r="F1125" t="s">
        <v>549</v>
      </c>
      <c r="G1125" t="s">
        <v>1295</v>
      </c>
      <c r="H1125">
        <v>4364349</v>
      </c>
      <c r="I1125" t="s">
        <v>1987</v>
      </c>
      <c r="J1125" t="s">
        <v>1988</v>
      </c>
      <c r="K1125" t="s">
        <v>549</v>
      </c>
      <c r="L1125" t="s">
        <v>1987</v>
      </c>
      <c r="M1125" t="s">
        <v>1989</v>
      </c>
      <c r="N1125" t="s">
        <v>1727</v>
      </c>
      <c r="O1125" s="87">
        <f t="shared" si="71"/>
        <v>105</v>
      </c>
      <c r="P1125" t="s">
        <v>555</v>
      </c>
      <c r="Q1125" s="86">
        <v>1050000</v>
      </c>
      <c r="R1125" s="86">
        <v>23850000</v>
      </c>
      <c r="S1125">
        <f t="shared" si="74"/>
        <v>23.85</v>
      </c>
      <c r="T1125" s="86">
        <f t="shared" si="72"/>
        <v>23.85</v>
      </c>
      <c r="U1125" t="s">
        <v>1728</v>
      </c>
      <c r="Z1125" t="s">
        <v>8035</v>
      </c>
    </row>
    <row r="1126" spans="1:26" ht="15" customHeight="1" x14ac:dyDescent="0.25">
      <c r="A1126" t="s">
        <v>1615</v>
      </c>
      <c r="B1126">
        <v>28022327</v>
      </c>
      <c r="C1126" t="s">
        <v>540</v>
      </c>
      <c r="D1126" t="s">
        <v>541</v>
      </c>
      <c r="E1126" s="30" t="s">
        <v>1616</v>
      </c>
      <c r="F1126" t="s">
        <v>549</v>
      </c>
      <c r="G1126" t="s">
        <v>1295</v>
      </c>
      <c r="H1126">
        <v>4364349</v>
      </c>
      <c r="I1126" t="s">
        <v>1990</v>
      </c>
      <c r="J1126" t="s">
        <v>1991</v>
      </c>
      <c r="K1126" t="s">
        <v>549</v>
      </c>
      <c r="L1126" t="s">
        <v>1990</v>
      </c>
      <c r="M1126" t="s">
        <v>1992</v>
      </c>
      <c r="N1126" t="s">
        <v>1630</v>
      </c>
      <c r="O1126" s="87">
        <f t="shared" si="71"/>
        <v>153.22999999999999</v>
      </c>
      <c r="P1126" t="s">
        <v>555</v>
      </c>
      <c r="Q1126" s="86">
        <v>1532300</v>
      </c>
      <c r="R1126" s="86">
        <v>34800000</v>
      </c>
      <c r="S1126">
        <f t="shared" si="74"/>
        <v>34.799999999999997</v>
      </c>
      <c r="T1126" s="86">
        <f t="shared" si="72"/>
        <v>34.799999999999997</v>
      </c>
      <c r="U1126" t="s">
        <v>1485</v>
      </c>
      <c r="Z1126" t="s">
        <v>8036</v>
      </c>
    </row>
    <row r="1127" spans="1:26" ht="15" customHeight="1" x14ac:dyDescent="0.25">
      <c r="A1127" t="s">
        <v>1615</v>
      </c>
      <c r="B1127">
        <v>28022327</v>
      </c>
      <c r="C1127" t="s">
        <v>540</v>
      </c>
      <c r="D1127" t="s">
        <v>541</v>
      </c>
      <c r="E1127" s="30" t="s">
        <v>1616</v>
      </c>
      <c r="F1127" t="s">
        <v>549</v>
      </c>
      <c r="G1127" t="s">
        <v>1295</v>
      </c>
      <c r="H1127">
        <v>4364349</v>
      </c>
      <c r="I1127" t="s">
        <v>1993</v>
      </c>
      <c r="J1127" t="s">
        <v>1994</v>
      </c>
      <c r="K1127" t="s">
        <v>549</v>
      </c>
      <c r="L1127" t="s">
        <v>1993</v>
      </c>
      <c r="M1127" t="s">
        <v>1995</v>
      </c>
      <c r="N1127" t="s">
        <v>1620</v>
      </c>
      <c r="O1127" s="87">
        <f t="shared" si="71"/>
        <v>48.39</v>
      </c>
      <c r="P1127" t="s">
        <v>555</v>
      </c>
      <c r="Q1127" s="86">
        <v>483900</v>
      </c>
      <c r="R1127" s="86">
        <v>10990000</v>
      </c>
      <c r="S1127">
        <f t="shared" si="74"/>
        <v>10.99</v>
      </c>
      <c r="T1127" s="86">
        <f t="shared" si="72"/>
        <v>10.99</v>
      </c>
      <c r="U1127" t="s">
        <v>1621</v>
      </c>
      <c r="Z1127" t="s">
        <v>8037</v>
      </c>
    </row>
    <row r="1128" spans="1:26" ht="15" customHeight="1" x14ac:dyDescent="0.25">
      <c r="A1128" t="s">
        <v>1615</v>
      </c>
      <c r="B1128">
        <v>28022327</v>
      </c>
      <c r="C1128" t="s">
        <v>540</v>
      </c>
      <c r="D1128" t="s">
        <v>541</v>
      </c>
      <c r="E1128" s="30" t="s">
        <v>1616</v>
      </c>
      <c r="F1128" t="s">
        <v>549</v>
      </c>
      <c r="G1128" t="s">
        <v>1295</v>
      </c>
      <c r="H1128">
        <v>4364349</v>
      </c>
      <c r="I1128" t="s">
        <v>1996</v>
      </c>
      <c r="J1128" t="s">
        <v>1997</v>
      </c>
      <c r="K1128" t="s">
        <v>549</v>
      </c>
      <c r="L1128" t="s">
        <v>1996</v>
      </c>
      <c r="M1128" t="s">
        <v>1998</v>
      </c>
      <c r="N1128" t="s">
        <v>1634</v>
      </c>
      <c r="O1128" s="87">
        <f t="shared" si="71"/>
        <v>66.12</v>
      </c>
      <c r="P1128" t="s">
        <v>555</v>
      </c>
      <c r="Q1128" s="86">
        <v>661200</v>
      </c>
      <c r="R1128" s="86">
        <v>15020000</v>
      </c>
      <c r="S1128">
        <f t="shared" si="74"/>
        <v>15.02</v>
      </c>
      <c r="T1128" s="86">
        <f t="shared" si="72"/>
        <v>15.02</v>
      </c>
      <c r="U1128" t="s">
        <v>1542</v>
      </c>
      <c r="Z1128" t="s">
        <v>8038</v>
      </c>
    </row>
    <row r="1129" spans="1:26" ht="15" customHeight="1" x14ac:dyDescent="0.25">
      <c r="A1129" t="s">
        <v>1615</v>
      </c>
      <c r="B1129">
        <v>28022327</v>
      </c>
      <c r="C1129" t="s">
        <v>540</v>
      </c>
      <c r="D1129" t="s">
        <v>541</v>
      </c>
      <c r="E1129" s="30" t="s">
        <v>1616</v>
      </c>
      <c r="F1129" t="s">
        <v>549</v>
      </c>
      <c r="G1129" t="s">
        <v>1295</v>
      </c>
      <c r="H1129">
        <v>4364349</v>
      </c>
      <c r="I1129" t="s">
        <v>1999</v>
      </c>
      <c r="J1129" t="s">
        <v>2000</v>
      </c>
      <c r="K1129" t="s">
        <v>549</v>
      </c>
      <c r="L1129" t="s">
        <v>1999</v>
      </c>
      <c r="M1129" t="s">
        <v>2001</v>
      </c>
      <c r="N1129" t="s">
        <v>1634</v>
      </c>
      <c r="O1129" s="87">
        <f t="shared" si="71"/>
        <v>149.19</v>
      </c>
      <c r="P1129" t="s">
        <v>555</v>
      </c>
      <c r="Q1129" s="86">
        <v>1491900</v>
      </c>
      <c r="R1129" s="86">
        <v>33890000</v>
      </c>
      <c r="S1129">
        <f t="shared" si="74"/>
        <v>33.89</v>
      </c>
      <c r="T1129" s="86">
        <f t="shared" si="72"/>
        <v>33.89</v>
      </c>
      <c r="U1129" t="s">
        <v>1542</v>
      </c>
      <c r="Z1129" t="s">
        <v>8038</v>
      </c>
    </row>
    <row r="1130" spans="1:26" ht="15" customHeight="1" x14ac:dyDescent="0.25">
      <c r="A1130" t="s">
        <v>1615</v>
      </c>
      <c r="B1130">
        <v>28022327</v>
      </c>
      <c r="C1130" t="s">
        <v>540</v>
      </c>
      <c r="D1130" t="s">
        <v>541</v>
      </c>
      <c r="E1130" s="30" t="s">
        <v>1616</v>
      </c>
      <c r="F1130" t="s">
        <v>549</v>
      </c>
      <c r="G1130" t="s">
        <v>1295</v>
      </c>
      <c r="H1130">
        <v>4364349</v>
      </c>
      <c r="I1130" t="s">
        <v>2002</v>
      </c>
      <c r="J1130" t="s">
        <v>2003</v>
      </c>
      <c r="K1130" t="s">
        <v>549</v>
      </c>
      <c r="L1130" t="s">
        <v>2002</v>
      </c>
      <c r="M1130" t="s">
        <v>2004</v>
      </c>
      <c r="N1130" t="s">
        <v>1857</v>
      </c>
      <c r="O1130" s="87">
        <f t="shared" si="71"/>
        <v>903.22</v>
      </c>
      <c r="P1130" t="s">
        <v>555</v>
      </c>
      <c r="Q1130" s="86">
        <v>9032200</v>
      </c>
      <c r="R1130" s="86">
        <v>205150000</v>
      </c>
      <c r="S1130">
        <f t="shared" si="74"/>
        <v>205.15</v>
      </c>
      <c r="T1130" s="86">
        <f t="shared" si="72"/>
        <v>205.15</v>
      </c>
      <c r="U1130" t="s">
        <v>1858</v>
      </c>
      <c r="Z1130" t="s">
        <v>8059</v>
      </c>
    </row>
    <row r="1131" spans="1:26" ht="15" customHeight="1" x14ac:dyDescent="0.25">
      <c r="A1131" t="s">
        <v>1615</v>
      </c>
      <c r="B1131">
        <v>28022327</v>
      </c>
      <c r="C1131" t="s">
        <v>540</v>
      </c>
      <c r="D1131" t="s">
        <v>541</v>
      </c>
      <c r="E1131" s="30" t="s">
        <v>1616</v>
      </c>
      <c r="F1131" t="s">
        <v>549</v>
      </c>
      <c r="G1131" t="s">
        <v>1295</v>
      </c>
      <c r="H1131">
        <v>4364349</v>
      </c>
      <c r="I1131" t="s">
        <v>2005</v>
      </c>
      <c r="J1131" t="s">
        <v>2006</v>
      </c>
      <c r="K1131" t="s">
        <v>549</v>
      </c>
      <c r="L1131" t="s">
        <v>2005</v>
      </c>
      <c r="M1131" t="s">
        <v>2007</v>
      </c>
      <c r="N1131" t="s">
        <v>1643</v>
      </c>
      <c r="O1131" s="87">
        <f t="shared" si="71"/>
        <v>45.16</v>
      </c>
      <c r="P1131" t="s">
        <v>555</v>
      </c>
      <c r="Q1131" s="86">
        <v>451600</v>
      </c>
      <c r="R1131" s="86">
        <v>10260000</v>
      </c>
      <c r="S1131">
        <f t="shared" si="74"/>
        <v>10.26</v>
      </c>
      <c r="T1131" s="86">
        <f t="shared" si="72"/>
        <v>10.26</v>
      </c>
      <c r="U1131" t="s">
        <v>1644</v>
      </c>
      <c r="Z1131" t="s">
        <v>8056</v>
      </c>
    </row>
    <row r="1132" spans="1:26" ht="15" customHeight="1" x14ac:dyDescent="0.25">
      <c r="A1132" t="s">
        <v>1615</v>
      </c>
      <c r="B1132">
        <v>28022327</v>
      </c>
      <c r="C1132" t="s">
        <v>540</v>
      </c>
      <c r="D1132" t="s">
        <v>541</v>
      </c>
      <c r="E1132" s="30" t="s">
        <v>1616</v>
      </c>
      <c r="F1132" t="s">
        <v>549</v>
      </c>
      <c r="G1132" t="s">
        <v>1295</v>
      </c>
      <c r="H1132">
        <v>4364349</v>
      </c>
      <c r="I1132" t="s">
        <v>2008</v>
      </c>
      <c r="J1132" t="s">
        <v>2009</v>
      </c>
      <c r="K1132" t="s">
        <v>549</v>
      </c>
      <c r="L1132" t="s">
        <v>2008</v>
      </c>
      <c r="M1132" t="s">
        <v>2010</v>
      </c>
      <c r="N1132" t="s">
        <v>1638</v>
      </c>
      <c r="O1132" s="87">
        <f t="shared" si="71"/>
        <v>18.149999999999999</v>
      </c>
      <c r="P1132" t="s">
        <v>555</v>
      </c>
      <c r="Q1132" s="86">
        <v>181500</v>
      </c>
      <c r="R1132" s="86">
        <v>4120000</v>
      </c>
      <c r="S1132">
        <f t="shared" si="74"/>
        <v>4.12</v>
      </c>
      <c r="T1132" s="86">
        <f t="shared" si="72"/>
        <v>4.12</v>
      </c>
      <c r="U1132" t="s">
        <v>1639</v>
      </c>
      <c r="Z1132" t="s">
        <v>8523</v>
      </c>
    </row>
    <row r="1133" spans="1:26" ht="15" customHeight="1" x14ac:dyDescent="0.25">
      <c r="A1133" t="s">
        <v>1615</v>
      </c>
      <c r="B1133">
        <v>28022327</v>
      </c>
      <c r="C1133" t="s">
        <v>540</v>
      </c>
      <c r="D1133" t="s">
        <v>541</v>
      </c>
      <c r="E1133" s="30" t="s">
        <v>1616</v>
      </c>
      <c r="F1133" t="s">
        <v>549</v>
      </c>
      <c r="G1133" t="s">
        <v>1295</v>
      </c>
      <c r="H1133">
        <v>4364349</v>
      </c>
      <c r="I1133" t="s">
        <v>2011</v>
      </c>
      <c r="J1133" t="s">
        <v>2012</v>
      </c>
      <c r="K1133" t="s">
        <v>549</v>
      </c>
      <c r="L1133" t="s">
        <v>2011</v>
      </c>
      <c r="M1133" t="s">
        <v>2013</v>
      </c>
      <c r="N1133" t="s">
        <v>1825</v>
      </c>
      <c r="O1133" s="87">
        <f t="shared" si="71"/>
        <v>72.58</v>
      </c>
      <c r="P1133" t="s">
        <v>555</v>
      </c>
      <c r="Q1133" s="86">
        <v>725800</v>
      </c>
      <c r="R1133" s="86">
        <v>16490000</v>
      </c>
      <c r="S1133">
        <f t="shared" si="74"/>
        <v>16.489999999999998</v>
      </c>
      <c r="T1133" s="86">
        <f t="shared" si="72"/>
        <v>16.489999999999998</v>
      </c>
      <c r="U1133" t="s">
        <v>1826</v>
      </c>
      <c r="Z1133" t="s">
        <v>8505</v>
      </c>
    </row>
    <row r="1134" spans="1:26" ht="15" customHeight="1" x14ac:dyDescent="0.25">
      <c r="A1134" t="s">
        <v>1615</v>
      </c>
      <c r="B1134">
        <v>28022327</v>
      </c>
      <c r="C1134" t="s">
        <v>540</v>
      </c>
      <c r="D1134" t="s">
        <v>541</v>
      </c>
      <c r="E1134" s="30" t="s">
        <v>1616</v>
      </c>
      <c r="F1134" t="s">
        <v>549</v>
      </c>
      <c r="G1134" t="s">
        <v>1295</v>
      </c>
      <c r="H1134">
        <v>4364349</v>
      </c>
      <c r="I1134" t="s">
        <v>2014</v>
      </c>
      <c r="J1134" t="s">
        <v>2015</v>
      </c>
      <c r="K1134" t="s">
        <v>549</v>
      </c>
      <c r="L1134" t="s">
        <v>2014</v>
      </c>
      <c r="M1134" t="s">
        <v>2016</v>
      </c>
      <c r="N1134" t="s">
        <v>2017</v>
      </c>
      <c r="O1134" s="87">
        <f t="shared" si="71"/>
        <v>182.82</v>
      </c>
      <c r="P1134" t="s">
        <v>555</v>
      </c>
      <c r="Q1134" s="86">
        <v>1828200</v>
      </c>
      <c r="R1134" s="86">
        <v>41520000</v>
      </c>
      <c r="S1134">
        <f t="shared" si="74"/>
        <v>41.52</v>
      </c>
      <c r="T1134" s="86">
        <f t="shared" si="72"/>
        <v>41.52</v>
      </c>
      <c r="U1134" t="s">
        <v>2018</v>
      </c>
      <c r="Z1134" t="s">
        <v>8044</v>
      </c>
    </row>
    <row r="1135" spans="1:26" ht="15" customHeight="1" x14ac:dyDescent="0.25">
      <c r="A1135" t="s">
        <v>1615</v>
      </c>
      <c r="B1135">
        <v>28022327</v>
      </c>
      <c r="C1135" t="s">
        <v>540</v>
      </c>
      <c r="D1135" t="s">
        <v>541</v>
      </c>
      <c r="E1135" s="30" t="s">
        <v>1616</v>
      </c>
      <c r="F1135" t="s">
        <v>549</v>
      </c>
      <c r="G1135" t="s">
        <v>1295</v>
      </c>
      <c r="H1135">
        <v>4364349</v>
      </c>
      <c r="I1135" t="s">
        <v>2019</v>
      </c>
      <c r="J1135" t="s">
        <v>2020</v>
      </c>
      <c r="K1135" t="s">
        <v>549</v>
      </c>
      <c r="L1135" t="s">
        <v>2019</v>
      </c>
      <c r="M1135" t="s">
        <v>2021</v>
      </c>
      <c r="N1135" t="s">
        <v>2022</v>
      </c>
      <c r="O1135" s="87">
        <f t="shared" si="71"/>
        <v>1008.06</v>
      </c>
      <c r="P1135" t="s">
        <v>555</v>
      </c>
      <c r="Q1135" s="86">
        <v>10080600</v>
      </c>
      <c r="R1135" s="86">
        <v>228960000</v>
      </c>
      <c r="S1135">
        <f t="shared" si="74"/>
        <v>228.96</v>
      </c>
      <c r="T1135" s="86">
        <f t="shared" si="72"/>
        <v>228.96</v>
      </c>
      <c r="U1135" t="s">
        <v>2023</v>
      </c>
      <c r="Z1135" t="s">
        <v>8043</v>
      </c>
    </row>
    <row r="1136" spans="1:26" ht="15" customHeight="1" x14ac:dyDescent="0.25">
      <c r="A1136" t="s">
        <v>1615</v>
      </c>
      <c r="B1136">
        <v>28022327</v>
      </c>
      <c r="C1136" t="s">
        <v>540</v>
      </c>
      <c r="D1136" t="s">
        <v>541</v>
      </c>
      <c r="E1136" s="30" t="s">
        <v>1616</v>
      </c>
      <c r="F1136" t="s">
        <v>549</v>
      </c>
      <c r="G1136" t="s">
        <v>1295</v>
      </c>
      <c r="H1136">
        <v>4364349</v>
      </c>
      <c r="I1136" t="s">
        <v>2024</v>
      </c>
      <c r="J1136" t="s">
        <v>2025</v>
      </c>
      <c r="K1136" t="s">
        <v>549</v>
      </c>
      <c r="L1136" t="s">
        <v>2024</v>
      </c>
      <c r="M1136" t="s">
        <v>2026</v>
      </c>
      <c r="N1136" t="s">
        <v>2027</v>
      </c>
      <c r="O1136" s="87">
        <f t="shared" si="71"/>
        <v>593.54999999999995</v>
      </c>
      <c r="P1136" t="s">
        <v>555</v>
      </c>
      <c r="Q1136" s="86">
        <v>5935500</v>
      </c>
      <c r="R1136" s="86">
        <v>134820000</v>
      </c>
      <c r="S1136">
        <f t="shared" si="74"/>
        <v>134.82</v>
      </c>
      <c r="T1136" s="86">
        <f t="shared" si="72"/>
        <v>134.82</v>
      </c>
      <c r="U1136" t="s">
        <v>1675</v>
      </c>
      <c r="Z1136" t="s">
        <v>8032</v>
      </c>
    </row>
    <row r="1137" spans="1:26" ht="15" customHeight="1" x14ac:dyDescent="0.25">
      <c r="A1137" t="s">
        <v>1615</v>
      </c>
      <c r="B1137">
        <v>28022327</v>
      </c>
      <c r="C1137" t="s">
        <v>540</v>
      </c>
      <c r="D1137" t="s">
        <v>541</v>
      </c>
      <c r="E1137" s="30" t="s">
        <v>1616</v>
      </c>
      <c r="F1137" t="s">
        <v>549</v>
      </c>
      <c r="G1137" t="s">
        <v>1295</v>
      </c>
      <c r="H1137">
        <v>4364349</v>
      </c>
      <c r="I1137" t="s">
        <v>2028</v>
      </c>
      <c r="J1137" t="s">
        <v>2029</v>
      </c>
      <c r="K1137" t="s">
        <v>549</v>
      </c>
      <c r="L1137" t="s">
        <v>2028</v>
      </c>
      <c r="M1137" t="s">
        <v>2030</v>
      </c>
      <c r="N1137" t="s">
        <v>2031</v>
      </c>
      <c r="O1137" s="87">
        <f t="shared" ref="O1137:O1162" si="75">Q1137/10000</f>
        <v>1016.12</v>
      </c>
      <c r="P1137" t="s">
        <v>555</v>
      </c>
      <c r="Q1137" s="86">
        <v>10161200</v>
      </c>
      <c r="R1137" s="86">
        <v>230790000</v>
      </c>
      <c r="S1137">
        <f t="shared" si="74"/>
        <v>230.79</v>
      </c>
      <c r="T1137" s="86">
        <f t="shared" ref="T1137:T1162" si="76">R1137/1000000</f>
        <v>230.79</v>
      </c>
      <c r="U1137" t="s">
        <v>1660</v>
      </c>
      <c r="Z1137" t="s">
        <v>8042</v>
      </c>
    </row>
    <row r="1138" spans="1:26" ht="15" customHeight="1" x14ac:dyDescent="0.25">
      <c r="A1138" t="s">
        <v>1615</v>
      </c>
      <c r="B1138">
        <v>28022327</v>
      </c>
      <c r="C1138" t="s">
        <v>540</v>
      </c>
      <c r="D1138" t="s">
        <v>541</v>
      </c>
      <c r="E1138" s="30" t="s">
        <v>1616</v>
      </c>
      <c r="F1138" t="s">
        <v>549</v>
      </c>
      <c r="G1138" t="s">
        <v>1295</v>
      </c>
      <c r="H1138">
        <v>4364349</v>
      </c>
      <c r="I1138" t="s">
        <v>2032</v>
      </c>
      <c r="J1138" t="s">
        <v>2033</v>
      </c>
      <c r="K1138" t="s">
        <v>549</v>
      </c>
      <c r="L1138" t="s">
        <v>2032</v>
      </c>
      <c r="M1138" t="s">
        <v>2034</v>
      </c>
      <c r="N1138" t="s">
        <v>2035</v>
      </c>
      <c r="O1138" s="87">
        <f t="shared" si="75"/>
        <v>516.12</v>
      </c>
      <c r="P1138" t="s">
        <v>555</v>
      </c>
      <c r="Q1138" s="86">
        <v>5161200</v>
      </c>
      <c r="R1138" s="86">
        <v>117230000</v>
      </c>
      <c r="S1138">
        <f t="shared" si="74"/>
        <v>117.23</v>
      </c>
      <c r="T1138" s="86">
        <f t="shared" si="76"/>
        <v>117.23</v>
      </c>
      <c r="U1138" t="s">
        <v>1670</v>
      </c>
      <c r="Z1138" t="s">
        <v>8500</v>
      </c>
    </row>
    <row r="1139" spans="1:26" ht="15" customHeight="1" x14ac:dyDescent="0.25">
      <c r="A1139" t="s">
        <v>1615</v>
      </c>
      <c r="B1139">
        <v>28022327</v>
      </c>
      <c r="C1139" t="s">
        <v>540</v>
      </c>
      <c r="D1139" t="s">
        <v>541</v>
      </c>
      <c r="E1139" s="30" t="s">
        <v>1616</v>
      </c>
      <c r="F1139" t="s">
        <v>549</v>
      </c>
      <c r="G1139" t="s">
        <v>1295</v>
      </c>
      <c r="H1139">
        <v>4364349</v>
      </c>
      <c r="I1139" t="s">
        <v>2036</v>
      </c>
      <c r="J1139" t="s">
        <v>2037</v>
      </c>
      <c r="K1139" t="s">
        <v>549</v>
      </c>
      <c r="L1139" t="s">
        <v>2036</v>
      </c>
      <c r="M1139" t="s">
        <v>2038</v>
      </c>
      <c r="N1139" t="s">
        <v>2039</v>
      </c>
      <c r="O1139" s="87">
        <f t="shared" si="75"/>
        <v>36.29</v>
      </c>
      <c r="P1139" t="s">
        <v>555</v>
      </c>
      <c r="Q1139" s="86">
        <v>362900</v>
      </c>
      <c r="R1139" s="86">
        <v>8240000</v>
      </c>
      <c r="S1139">
        <f t="shared" si="74"/>
        <v>8.24</v>
      </c>
      <c r="T1139" s="86">
        <f t="shared" si="76"/>
        <v>8.24</v>
      </c>
      <c r="U1139" t="s">
        <v>1675</v>
      </c>
      <c r="Z1139" t="s">
        <v>8032</v>
      </c>
    </row>
    <row r="1140" spans="1:26" ht="15" customHeight="1" x14ac:dyDescent="0.25">
      <c r="A1140" t="s">
        <v>1615</v>
      </c>
      <c r="B1140">
        <v>28022327</v>
      </c>
      <c r="C1140" t="s">
        <v>540</v>
      </c>
      <c r="D1140" t="s">
        <v>541</v>
      </c>
      <c r="E1140" s="30" t="s">
        <v>1616</v>
      </c>
      <c r="F1140" t="s">
        <v>549</v>
      </c>
      <c r="G1140" t="s">
        <v>1295</v>
      </c>
      <c r="H1140">
        <v>4364349</v>
      </c>
      <c r="I1140" t="s">
        <v>2040</v>
      </c>
      <c r="J1140" t="s">
        <v>2041</v>
      </c>
      <c r="K1140" t="s">
        <v>549</v>
      </c>
      <c r="L1140" t="s">
        <v>2040</v>
      </c>
      <c r="M1140" t="s">
        <v>2042</v>
      </c>
      <c r="N1140" t="s">
        <v>2043</v>
      </c>
      <c r="O1140" s="87">
        <f t="shared" si="75"/>
        <v>129.03</v>
      </c>
      <c r="P1140" t="s">
        <v>555</v>
      </c>
      <c r="Q1140" s="86">
        <v>1290300</v>
      </c>
      <c r="R1140" s="86">
        <v>29310000</v>
      </c>
      <c r="S1140">
        <f t="shared" si="74"/>
        <v>29.31</v>
      </c>
      <c r="T1140" s="86">
        <f t="shared" si="76"/>
        <v>29.31</v>
      </c>
      <c r="U1140" t="s">
        <v>2044</v>
      </c>
      <c r="Z1140" t="s">
        <v>8559</v>
      </c>
    </row>
    <row r="1141" spans="1:26" ht="15" customHeight="1" x14ac:dyDescent="0.25">
      <c r="A1141" t="s">
        <v>1615</v>
      </c>
      <c r="B1141">
        <v>28022327</v>
      </c>
      <c r="C1141" t="s">
        <v>540</v>
      </c>
      <c r="D1141" t="s">
        <v>541</v>
      </c>
      <c r="E1141" s="30" t="s">
        <v>1616</v>
      </c>
      <c r="F1141" t="s">
        <v>549</v>
      </c>
      <c r="G1141" t="s">
        <v>1295</v>
      </c>
      <c r="H1141">
        <v>4364349</v>
      </c>
      <c r="I1141" t="s">
        <v>2045</v>
      </c>
      <c r="J1141" t="s">
        <v>2046</v>
      </c>
      <c r="K1141" t="s">
        <v>549</v>
      </c>
      <c r="L1141" t="s">
        <v>2045</v>
      </c>
      <c r="M1141" t="s">
        <v>2047</v>
      </c>
      <c r="N1141" t="s">
        <v>1985</v>
      </c>
      <c r="O1141" s="87">
        <f t="shared" si="75"/>
        <v>294.35000000000002</v>
      </c>
      <c r="P1141" t="s">
        <v>555</v>
      </c>
      <c r="Q1141" s="86">
        <v>2943500</v>
      </c>
      <c r="R1141" s="86">
        <v>66860000</v>
      </c>
      <c r="S1141">
        <f t="shared" si="74"/>
        <v>66.86</v>
      </c>
      <c r="T1141" s="86">
        <f t="shared" si="76"/>
        <v>66.86</v>
      </c>
      <c r="U1141" t="s">
        <v>1986</v>
      </c>
      <c r="Z1141" t="s">
        <v>8051</v>
      </c>
    </row>
    <row r="1142" spans="1:26" ht="15" customHeight="1" x14ac:dyDescent="0.25">
      <c r="A1142" t="s">
        <v>1615</v>
      </c>
      <c r="B1142">
        <v>28022327</v>
      </c>
      <c r="C1142" t="s">
        <v>540</v>
      </c>
      <c r="D1142" t="s">
        <v>541</v>
      </c>
      <c r="E1142" s="30" t="s">
        <v>1616</v>
      </c>
      <c r="F1142" t="s">
        <v>549</v>
      </c>
      <c r="G1142" t="s">
        <v>1295</v>
      </c>
      <c r="H1142">
        <v>4364349</v>
      </c>
      <c r="I1142" t="s">
        <v>2048</v>
      </c>
      <c r="J1142" t="s">
        <v>2049</v>
      </c>
      <c r="K1142" t="s">
        <v>549</v>
      </c>
      <c r="L1142" t="s">
        <v>2048</v>
      </c>
      <c r="M1142" t="s">
        <v>2050</v>
      </c>
      <c r="N1142" t="s">
        <v>2051</v>
      </c>
      <c r="O1142" s="87">
        <f t="shared" si="75"/>
        <v>282.26</v>
      </c>
      <c r="P1142" t="s">
        <v>555</v>
      </c>
      <c r="Q1142" s="86">
        <v>2822600</v>
      </c>
      <c r="R1142" s="86">
        <v>64110000</v>
      </c>
      <c r="S1142">
        <f t="shared" si="74"/>
        <v>64.11</v>
      </c>
      <c r="T1142" s="86">
        <f t="shared" si="76"/>
        <v>64.11</v>
      </c>
      <c r="U1142" t="s">
        <v>1698</v>
      </c>
      <c r="Z1142" t="s">
        <v>8029</v>
      </c>
    </row>
    <row r="1143" spans="1:26" ht="15" customHeight="1" x14ac:dyDescent="0.25">
      <c r="A1143" t="s">
        <v>1615</v>
      </c>
      <c r="B1143">
        <v>28022327</v>
      </c>
      <c r="C1143" t="s">
        <v>540</v>
      </c>
      <c r="D1143" t="s">
        <v>541</v>
      </c>
      <c r="E1143" s="30" t="s">
        <v>1616</v>
      </c>
      <c r="F1143" t="s">
        <v>549</v>
      </c>
      <c r="G1143" t="s">
        <v>1295</v>
      </c>
      <c r="H1143">
        <v>4364349</v>
      </c>
      <c r="I1143" t="s">
        <v>2052</v>
      </c>
      <c r="J1143" t="s">
        <v>2053</v>
      </c>
      <c r="K1143" t="s">
        <v>549</v>
      </c>
      <c r="L1143" t="s">
        <v>2052</v>
      </c>
      <c r="M1143" t="s">
        <v>2054</v>
      </c>
      <c r="N1143" t="s">
        <v>2055</v>
      </c>
      <c r="O1143" s="87">
        <f t="shared" si="75"/>
        <v>246.8</v>
      </c>
      <c r="P1143" t="s">
        <v>555</v>
      </c>
      <c r="Q1143" s="86">
        <v>2468000</v>
      </c>
      <c r="R1143" s="86">
        <v>56060000</v>
      </c>
      <c r="S1143">
        <f t="shared" ref="S1143:S1162" si="77">R1143/1000000</f>
        <v>56.06</v>
      </c>
      <c r="T1143" s="86">
        <f t="shared" si="76"/>
        <v>56.06</v>
      </c>
      <c r="U1143" t="s">
        <v>1698</v>
      </c>
      <c r="Z1143" t="s">
        <v>8029</v>
      </c>
    </row>
    <row r="1144" spans="1:26" ht="15" customHeight="1" x14ac:dyDescent="0.25">
      <c r="A1144" t="s">
        <v>1615</v>
      </c>
      <c r="B1144">
        <v>28022327</v>
      </c>
      <c r="C1144" t="s">
        <v>540</v>
      </c>
      <c r="D1144" t="s">
        <v>541</v>
      </c>
      <c r="E1144" s="30" t="s">
        <v>1616</v>
      </c>
      <c r="F1144" t="s">
        <v>549</v>
      </c>
      <c r="G1144" t="s">
        <v>1295</v>
      </c>
      <c r="H1144">
        <v>4364349</v>
      </c>
      <c r="I1144" t="s">
        <v>2056</v>
      </c>
      <c r="J1144" t="s">
        <v>2057</v>
      </c>
      <c r="K1144" t="s">
        <v>549</v>
      </c>
      <c r="L1144" t="s">
        <v>2056</v>
      </c>
      <c r="M1144" t="s">
        <v>2058</v>
      </c>
      <c r="N1144" t="s">
        <v>2059</v>
      </c>
      <c r="O1144" s="87">
        <f t="shared" si="75"/>
        <v>150.81</v>
      </c>
      <c r="P1144" t="s">
        <v>555</v>
      </c>
      <c r="Q1144" s="86">
        <v>1508100</v>
      </c>
      <c r="R1144" s="86">
        <v>34250000</v>
      </c>
      <c r="S1144">
        <f t="shared" si="77"/>
        <v>34.25</v>
      </c>
      <c r="T1144" s="86">
        <f t="shared" si="76"/>
        <v>34.25</v>
      </c>
      <c r="U1144" t="s">
        <v>1698</v>
      </c>
      <c r="Z1144" t="s">
        <v>8029</v>
      </c>
    </row>
    <row r="1145" spans="1:26" ht="15" customHeight="1" x14ac:dyDescent="0.25">
      <c r="A1145" t="s">
        <v>1615</v>
      </c>
      <c r="B1145">
        <v>28022327</v>
      </c>
      <c r="C1145" t="s">
        <v>540</v>
      </c>
      <c r="D1145" t="s">
        <v>541</v>
      </c>
      <c r="E1145" s="30" t="s">
        <v>1616</v>
      </c>
      <c r="F1145" t="s">
        <v>549</v>
      </c>
      <c r="G1145" t="s">
        <v>1295</v>
      </c>
      <c r="H1145">
        <v>4364349</v>
      </c>
      <c r="I1145" t="s">
        <v>2060</v>
      </c>
      <c r="J1145" t="s">
        <v>2061</v>
      </c>
      <c r="K1145" t="s">
        <v>549</v>
      </c>
      <c r="L1145" t="s">
        <v>2060</v>
      </c>
      <c r="M1145" t="s">
        <v>2062</v>
      </c>
      <c r="N1145" t="s">
        <v>1688</v>
      </c>
      <c r="O1145" s="87">
        <f t="shared" si="75"/>
        <v>18.55</v>
      </c>
      <c r="P1145" t="s">
        <v>555</v>
      </c>
      <c r="Q1145" s="86">
        <v>185500</v>
      </c>
      <c r="R1145" s="86">
        <v>4210000</v>
      </c>
      <c r="S1145">
        <f t="shared" si="77"/>
        <v>4.21</v>
      </c>
      <c r="T1145" s="86">
        <f t="shared" si="76"/>
        <v>4.21</v>
      </c>
      <c r="U1145" t="s">
        <v>1689</v>
      </c>
      <c r="Z1145" t="s">
        <v>8021</v>
      </c>
    </row>
    <row r="1146" spans="1:26" ht="15" customHeight="1" x14ac:dyDescent="0.25">
      <c r="A1146" t="s">
        <v>1615</v>
      </c>
      <c r="B1146">
        <v>28022327</v>
      </c>
      <c r="C1146" t="s">
        <v>540</v>
      </c>
      <c r="D1146" t="s">
        <v>541</v>
      </c>
      <c r="E1146" s="30" t="s">
        <v>1616</v>
      </c>
      <c r="F1146" t="s">
        <v>549</v>
      </c>
      <c r="G1146" t="s">
        <v>1295</v>
      </c>
      <c r="H1146">
        <v>4364349</v>
      </c>
      <c r="I1146" t="s">
        <v>2063</v>
      </c>
      <c r="J1146" t="s">
        <v>2064</v>
      </c>
      <c r="K1146" t="s">
        <v>549</v>
      </c>
      <c r="L1146" t="s">
        <v>2063</v>
      </c>
      <c r="M1146" t="s">
        <v>2065</v>
      </c>
      <c r="N1146" t="s">
        <v>1683</v>
      </c>
      <c r="O1146" s="87">
        <f t="shared" si="75"/>
        <v>17.739999999999998</v>
      </c>
      <c r="P1146" t="s">
        <v>555</v>
      </c>
      <c r="Q1146" s="86">
        <v>177400</v>
      </c>
      <c r="R1146" s="86">
        <v>4030000</v>
      </c>
      <c r="S1146">
        <f t="shared" si="77"/>
        <v>4.03</v>
      </c>
      <c r="T1146" s="86">
        <f t="shared" si="76"/>
        <v>4.03</v>
      </c>
      <c r="U1146" t="s">
        <v>1684</v>
      </c>
      <c r="Z1146" t="s">
        <v>8066</v>
      </c>
    </row>
    <row r="1147" spans="1:26" ht="15" customHeight="1" x14ac:dyDescent="0.25">
      <c r="A1147" t="s">
        <v>1615</v>
      </c>
      <c r="B1147">
        <v>28022327</v>
      </c>
      <c r="C1147" t="s">
        <v>540</v>
      </c>
      <c r="D1147" t="s">
        <v>541</v>
      </c>
      <c r="E1147" s="30" t="s">
        <v>1616</v>
      </c>
      <c r="F1147" t="s">
        <v>549</v>
      </c>
      <c r="G1147" t="s">
        <v>1295</v>
      </c>
      <c r="H1147">
        <v>4364349</v>
      </c>
      <c r="I1147" t="s">
        <v>2066</v>
      </c>
      <c r="J1147" t="s">
        <v>2067</v>
      </c>
      <c r="K1147" t="s">
        <v>549</v>
      </c>
      <c r="L1147" t="s">
        <v>2066</v>
      </c>
      <c r="M1147" t="s">
        <v>2068</v>
      </c>
      <c r="N1147" t="s">
        <v>2069</v>
      </c>
      <c r="O1147" s="87">
        <f t="shared" si="75"/>
        <v>36.29</v>
      </c>
      <c r="P1147" t="s">
        <v>555</v>
      </c>
      <c r="Q1147" s="86">
        <v>362900</v>
      </c>
      <c r="R1147" s="86">
        <v>8240000</v>
      </c>
      <c r="S1147">
        <f t="shared" si="77"/>
        <v>8.24</v>
      </c>
      <c r="T1147" s="86">
        <f t="shared" si="76"/>
        <v>8.24</v>
      </c>
      <c r="U1147" t="s">
        <v>2070</v>
      </c>
      <c r="Z1147" t="s">
        <v>8063</v>
      </c>
    </row>
    <row r="1148" spans="1:26" ht="15" customHeight="1" x14ac:dyDescent="0.25">
      <c r="A1148" t="s">
        <v>1615</v>
      </c>
      <c r="B1148">
        <v>28022327</v>
      </c>
      <c r="C1148" t="s">
        <v>540</v>
      </c>
      <c r="D1148" t="s">
        <v>541</v>
      </c>
      <c r="E1148" s="30" t="s">
        <v>1616</v>
      </c>
      <c r="F1148" t="s">
        <v>549</v>
      </c>
      <c r="G1148" t="s">
        <v>1295</v>
      </c>
      <c r="H1148">
        <v>4364349</v>
      </c>
      <c r="I1148" t="s">
        <v>2071</v>
      </c>
      <c r="J1148" t="s">
        <v>2072</v>
      </c>
      <c r="K1148" t="s">
        <v>549</v>
      </c>
      <c r="L1148" t="s">
        <v>2071</v>
      </c>
      <c r="M1148" t="s">
        <v>2073</v>
      </c>
      <c r="N1148" t="s">
        <v>2074</v>
      </c>
      <c r="O1148" s="87">
        <f t="shared" si="75"/>
        <v>177.42</v>
      </c>
      <c r="P1148" t="s">
        <v>555</v>
      </c>
      <c r="Q1148" s="86">
        <v>1774200</v>
      </c>
      <c r="R1148" s="86">
        <v>40300000</v>
      </c>
      <c r="S1148">
        <f t="shared" si="77"/>
        <v>40.299999999999997</v>
      </c>
      <c r="T1148" s="86">
        <f t="shared" si="76"/>
        <v>40.299999999999997</v>
      </c>
      <c r="U1148" t="s">
        <v>2075</v>
      </c>
      <c r="Z1148" t="s">
        <v>8507</v>
      </c>
    </row>
    <row r="1149" spans="1:26" ht="15" customHeight="1" x14ac:dyDescent="0.25">
      <c r="A1149" t="s">
        <v>1615</v>
      </c>
      <c r="B1149">
        <v>28022327</v>
      </c>
      <c r="C1149" t="s">
        <v>540</v>
      </c>
      <c r="D1149" t="s">
        <v>541</v>
      </c>
      <c r="E1149" s="30" t="s">
        <v>1616</v>
      </c>
      <c r="F1149" t="s">
        <v>549</v>
      </c>
      <c r="G1149" t="s">
        <v>1295</v>
      </c>
      <c r="H1149">
        <v>4364349</v>
      </c>
      <c r="I1149" t="s">
        <v>2076</v>
      </c>
      <c r="J1149" t="s">
        <v>2077</v>
      </c>
      <c r="K1149" t="s">
        <v>549</v>
      </c>
      <c r="L1149" t="s">
        <v>2076</v>
      </c>
      <c r="M1149" t="s">
        <v>2078</v>
      </c>
      <c r="N1149" t="s">
        <v>2079</v>
      </c>
      <c r="O1149" s="87">
        <f t="shared" si="75"/>
        <v>261.29000000000002</v>
      </c>
      <c r="P1149" t="s">
        <v>555</v>
      </c>
      <c r="Q1149" s="86">
        <v>2612900</v>
      </c>
      <c r="R1149" s="86">
        <v>59350000</v>
      </c>
      <c r="S1149">
        <f t="shared" si="77"/>
        <v>59.35</v>
      </c>
      <c r="T1149" s="86">
        <f t="shared" si="76"/>
        <v>59.35</v>
      </c>
      <c r="U1149" t="s">
        <v>2080</v>
      </c>
      <c r="Z1149" t="s">
        <v>8578</v>
      </c>
    </row>
    <row r="1150" spans="1:26" ht="15" customHeight="1" x14ac:dyDescent="0.25">
      <c r="A1150" t="s">
        <v>1615</v>
      </c>
      <c r="B1150">
        <v>28022327</v>
      </c>
      <c r="C1150" t="s">
        <v>540</v>
      </c>
      <c r="D1150" t="s">
        <v>541</v>
      </c>
      <c r="E1150" s="30" t="s">
        <v>1616</v>
      </c>
      <c r="F1150" t="s">
        <v>549</v>
      </c>
      <c r="G1150" t="s">
        <v>1295</v>
      </c>
      <c r="H1150">
        <v>4364349</v>
      </c>
      <c r="I1150" t="s">
        <v>2081</v>
      </c>
      <c r="J1150" t="s">
        <v>2082</v>
      </c>
      <c r="K1150" t="s">
        <v>549</v>
      </c>
      <c r="L1150" t="s">
        <v>2081</v>
      </c>
      <c r="M1150" t="s">
        <v>2083</v>
      </c>
      <c r="N1150" t="s">
        <v>2084</v>
      </c>
      <c r="O1150" s="87">
        <f t="shared" si="75"/>
        <v>258.06</v>
      </c>
      <c r="P1150" t="s">
        <v>555</v>
      </c>
      <c r="Q1150" s="86">
        <v>2580600</v>
      </c>
      <c r="R1150" s="86">
        <v>58610000</v>
      </c>
      <c r="S1150">
        <f t="shared" si="77"/>
        <v>58.61</v>
      </c>
      <c r="T1150" s="86">
        <f t="shared" si="76"/>
        <v>58.61</v>
      </c>
      <c r="U1150" t="s">
        <v>2085</v>
      </c>
      <c r="Z1150" t="s">
        <v>8579</v>
      </c>
    </row>
    <row r="1151" spans="1:26" ht="15" customHeight="1" x14ac:dyDescent="0.25">
      <c r="A1151" t="s">
        <v>1615</v>
      </c>
      <c r="B1151">
        <v>28022327</v>
      </c>
      <c r="C1151" t="s">
        <v>540</v>
      </c>
      <c r="D1151" t="s">
        <v>541</v>
      </c>
      <c r="E1151" s="30" t="s">
        <v>1616</v>
      </c>
      <c r="F1151" t="s">
        <v>549</v>
      </c>
      <c r="G1151" t="s">
        <v>1295</v>
      </c>
      <c r="H1151">
        <v>4364349</v>
      </c>
      <c r="I1151" t="s">
        <v>2086</v>
      </c>
      <c r="J1151" t="s">
        <v>2087</v>
      </c>
      <c r="K1151" t="s">
        <v>549</v>
      </c>
      <c r="L1151" t="s">
        <v>2086</v>
      </c>
      <c r="M1151" t="s">
        <v>2088</v>
      </c>
      <c r="N1151" t="s">
        <v>1899</v>
      </c>
      <c r="O1151" s="87">
        <f t="shared" si="75"/>
        <v>10.89</v>
      </c>
      <c r="P1151" t="s">
        <v>555</v>
      </c>
      <c r="Q1151" s="86">
        <v>108900</v>
      </c>
      <c r="R1151" s="86">
        <v>2470000</v>
      </c>
      <c r="S1151">
        <f t="shared" si="77"/>
        <v>2.4700000000000002</v>
      </c>
      <c r="T1151" s="86">
        <f t="shared" si="76"/>
        <v>2.4700000000000002</v>
      </c>
      <c r="U1151" t="s">
        <v>1900</v>
      </c>
      <c r="Z1151" t="s">
        <v>8039</v>
      </c>
    </row>
    <row r="1152" spans="1:26" ht="15" customHeight="1" x14ac:dyDescent="0.25">
      <c r="A1152" t="s">
        <v>1615</v>
      </c>
      <c r="B1152">
        <v>28022327</v>
      </c>
      <c r="C1152" t="s">
        <v>540</v>
      </c>
      <c r="D1152" t="s">
        <v>541</v>
      </c>
      <c r="E1152" s="30" t="s">
        <v>1616</v>
      </c>
      <c r="F1152" t="s">
        <v>549</v>
      </c>
      <c r="G1152" t="s">
        <v>1295</v>
      </c>
      <c r="H1152">
        <v>4364349</v>
      </c>
      <c r="I1152" t="s">
        <v>2089</v>
      </c>
      <c r="J1152" t="s">
        <v>2090</v>
      </c>
      <c r="K1152" t="s">
        <v>549</v>
      </c>
      <c r="L1152" t="s">
        <v>2089</v>
      </c>
      <c r="M1152" t="s">
        <v>2091</v>
      </c>
      <c r="N1152" t="s">
        <v>1899</v>
      </c>
      <c r="O1152" s="87">
        <f t="shared" si="75"/>
        <v>12.12</v>
      </c>
      <c r="P1152" t="s">
        <v>555</v>
      </c>
      <c r="Q1152" s="86">
        <v>121200</v>
      </c>
      <c r="R1152" s="86">
        <v>2750000</v>
      </c>
      <c r="S1152">
        <f t="shared" si="77"/>
        <v>2.75</v>
      </c>
      <c r="T1152" s="86">
        <f t="shared" si="76"/>
        <v>2.75</v>
      </c>
      <c r="U1152" t="s">
        <v>1900</v>
      </c>
      <c r="Z1152" t="s">
        <v>8039</v>
      </c>
    </row>
    <row r="1153" spans="1:31" ht="15" customHeight="1" x14ac:dyDescent="0.25">
      <c r="A1153" t="s">
        <v>1615</v>
      </c>
      <c r="B1153">
        <v>28022327</v>
      </c>
      <c r="C1153" t="s">
        <v>540</v>
      </c>
      <c r="D1153" t="s">
        <v>541</v>
      </c>
      <c r="E1153" s="30" t="s">
        <v>1616</v>
      </c>
      <c r="F1153" t="s">
        <v>549</v>
      </c>
      <c r="G1153" t="s">
        <v>1295</v>
      </c>
      <c r="H1153">
        <v>4364349</v>
      </c>
      <c r="I1153" t="s">
        <v>2092</v>
      </c>
      <c r="J1153" t="s">
        <v>2093</v>
      </c>
      <c r="K1153" t="s">
        <v>549</v>
      </c>
      <c r="L1153" t="s">
        <v>2092</v>
      </c>
      <c r="M1153" t="s">
        <v>2094</v>
      </c>
      <c r="N1153" t="s">
        <v>2095</v>
      </c>
      <c r="O1153" s="87">
        <f t="shared" si="75"/>
        <v>80.64</v>
      </c>
      <c r="P1153" t="s">
        <v>555</v>
      </c>
      <c r="Q1153" s="86">
        <v>806400</v>
      </c>
      <c r="R1153" s="86">
        <v>18320000</v>
      </c>
      <c r="S1153">
        <f t="shared" si="77"/>
        <v>18.32</v>
      </c>
      <c r="T1153" s="86">
        <f t="shared" si="76"/>
        <v>18.32</v>
      </c>
      <c r="U1153" t="s">
        <v>1708</v>
      </c>
      <c r="Y1153" t="s">
        <v>8030</v>
      </c>
    </row>
    <row r="1154" spans="1:31" ht="15" customHeight="1" x14ac:dyDescent="0.25">
      <c r="A1154" t="s">
        <v>1615</v>
      </c>
      <c r="B1154">
        <v>28022327</v>
      </c>
      <c r="C1154" t="s">
        <v>540</v>
      </c>
      <c r="D1154" t="s">
        <v>541</v>
      </c>
      <c r="E1154" s="30" t="s">
        <v>1616</v>
      </c>
      <c r="F1154" t="s">
        <v>549</v>
      </c>
      <c r="G1154" t="s">
        <v>1295</v>
      </c>
      <c r="H1154">
        <v>4364349</v>
      </c>
      <c r="I1154" t="s">
        <v>2096</v>
      </c>
      <c r="J1154" t="s">
        <v>2097</v>
      </c>
      <c r="K1154" t="s">
        <v>549</v>
      </c>
      <c r="L1154" t="s">
        <v>2096</v>
      </c>
      <c r="M1154" t="s">
        <v>2098</v>
      </c>
      <c r="N1154" t="s">
        <v>1717</v>
      </c>
      <c r="O1154" s="87">
        <f t="shared" si="75"/>
        <v>438.74</v>
      </c>
      <c r="P1154" t="s">
        <v>555</v>
      </c>
      <c r="Q1154" s="86">
        <v>4387400</v>
      </c>
      <c r="R1154" s="86">
        <v>99650000</v>
      </c>
      <c r="S1154">
        <f t="shared" si="77"/>
        <v>99.65</v>
      </c>
      <c r="T1154" s="86">
        <f t="shared" si="76"/>
        <v>99.65</v>
      </c>
      <c r="U1154" t="s">
        <v>1718</v>
      </c>
      <c r="AA1154" t="s">
        <v>8046</v>
      </c>
    </row>
    <row r="1155" spans="1:31" ht="15" customHeight="1" x14ac:dyDescent="0.25">
      <c r="A1155" t="s">
        <v>1615</v>
      </c>
      <c r="B1155">
        <v>28022327</v>
      </c>
      <c r="C1155" t="s">
        <v>540</v>
      </c>
      <c r="D1155" t="s">
        <v>541</v>
      </c>
      <c r="E1155" s="30" t="s">
        <v>1616</v>
      </c>
      <c r="F1155" t="s">
        <v>549</v>
      </c>
      <c r="G1155" t="s">
        <v>1295</v>
      </c>
      <c r="H1155">
        <v>4364349</v>
      </c>
      <c r="I1155" t="s">
        <v>2099</v>
      </c>
      <c r="J1155" t="s">
        <v>2100</v>
      </c>
      <c r="K1155" t="s">
        <v>549</v>
      </c>
      <c r="L1155" t="s">
        <v>2099</v>
      </c>
      <c r="M1155" t="s">
        <v>2101</v>
      </c>
      <c r="N1155" t="s">
        <v>1741</v>
      </c>
      <c r="O1155" s="87">
        <f t="shared" si="75"/>
        <v>548.41999999999996</v>
      </c>
      <c r="P1155" t="s">
        <v>555</v>
      </c>
      <c r="Q1155" s="86">
        <v>5484200</v>
      </c>
      <c r="R1155" s="86">
        <v>124560000</v>
      </c>
      <c r="S1155">
        <f t="shared" si="77"/>
        <v>124.56</v>
      </c>
      <c r="T1155" s="86">
        <f t="shared" si="76"/>
        <v>124.56</v>
      </c>
      <c r="U1155" t="s">
        <v>1713</v>
      </c>
      <c r="AA1155" t="s">
        <v>8055</v>
      </c>
    </row>
    <row r="1156" spans="1:31" ht="15" customHeight="1" x14ac:dyDescent="0.25">
      <c r="A1156" t="s">
        <v>1615</v>
      </c>
      <c r="B1156">
        <v>28022327</v>
      </c>
      <c r="C1156" t="s">
        <v>540</v>
      </c>
      <c r="D1156" t="s">
        <v>541</v>
      </c>
      <c r="E1156" s="30" t="s">
        <v>1616</v>
      </c>
      <c r="F1156" t="s">
        <v>549</v>
      </c>
      <c r="G1156" t="s">
        <v>1295</v>
      </c>
      <c r="H1156">
        <v>4364349</v>
      </c>
      <c r="I1156" t="s">
        <v>2102</v>
      </c>
      <c r="J1156" t="s">
        <v>2103</v>
      </c>
      <c r="K1156" t="s">
        <v>549</v>
      </c>
      <c r="L1156" t="s">
        <v>2102</v>
      </c>
      <c r="M1156" t="s">
        <v>2104</v>
      </c>
      <c r="N1156" t="s">
        <v>2105</v>
      </c>
      <c r="O1156" s="87">
        <f t="shared" si="75"/>
        <v>245.18</v>
      </c>
      <c r="P1156" t="s">
        <v>555</v>
      </c>
      <c r="Q1156" s="86">
        <v>2451800</v>
      </c>
      <c r="R1156" s="86">
        <v>55690000</v>
      </c>
      <c r="S1156">
        <f t="shared" si="77"/>
        <v>55.69</v>
      </c>
      <c r="T1156" s="86">
        <f t="shared" si="76"/>
        <v>55.69</v>
      </c>
      <c r="U1156" t="s">
        <v>2106</v>
      </c>
      <c r="AA1156" t="s">
        <v>8527</v>
      </c>
    </row>
    <row r="1157" spans="1:31" ht="15" customHeight="1" x14ac:dyDescent="0.25">
      <c r="A1157" t="s">
        <v>1615</v>
      </c>
      <c r="B1157">
        <v>28022327</v>
      </c>
      <c r="C1157" t="s">
        <v>540</v>
      </c>
      <c r="D1157" t="s">
        <v>541</v>
      </c>
      <c r="E1157" s="30" t="s">
        <v>1616</v>
      </c>
      <c r="F1157" t="s">
        <v>549</v>
      </c>
      <c r="G1157" t="s">
        <v>1295</v>
      </c>
      <c r="H1157">
        <v>4364349</v>
      </c>
      <c r="I1157" t="s">
        <v>2107</v>
      </c>
      <c r="J1157" t="s">
        <v>2108</v>
      </c>
      <c r="K1157" t="s">
        <v>549</v>
      </c>
      <c r="L1157" t="s">
        <v>2107</v>
      </c>
      <c r="M1157" t="s">
        <v>2109</v>
      </c>
      <c r="N1157" t="s">
        <v>1722</v>
      </c>
      <c r="O1157" s="87">
        <f t="shared" si="75"/>
        <v>129.04</v>
      </c>
      <c r="P1157" t="s">
        <v>555</v>
      </c>
      <c r="Q1157" s="86">
        <v>1290400</v>
      </c>
      <c r="R1157" s="86">
        <v>29310000</v>
      </c>
      <c r="S1157">
        <f t="shared" si="77"/>
        <v>29.31</v>
      </c>
      <c r="T1157" s="86">
        <f t="shared" si="76"/>
        <v>29.31</v>
      </c>
      <c r="U1157" t="s">
        <v>1723</v>
      </c>
      <c r="AA1157" t="s">
        <v>8503</v>
      </c>
    </row>
    <row r="1158" spans="1:31" ht="15" customHeight="1" x14ac:dyDescent="0.25">
      <c r="A1158" t="s">
        <v>1615</v>
      </c>
      <c r="B1158">
        <v>28022327</v>
      </c>
      <c r="C1158" t="s">
        <v>540</v>
      </c>
      <c r="D1158" t="s">
        <v>541</v>
      </c>
      <c r="E1158" s="30" t="s">
        <v>1616</v>
      </c>
      <c r="F1158" t="s">
        <v>549</v>
      </c>
      <c r="G1158" t="s">
        <v>1295</v>
      </c>
      <c r="H1158">
        <v>4364349</v>
      </c>
      <c r="I1158" t="s">
        <v>2110</v>
      </c>
      <c r="J1158" t="s">
        <v>2111</v>
      </c>
      <c r="K1158" t="s">
        <v>549</v>
      </c>
      <c r="L1158" t="s">
        <v>2110</v>
      </c>
      <c r="M1158" t="s">
        <v>2112</v>
      </c>
      <c r="N1158" t="s">
        <v>1904</v>
      </c>
      <c r="O1158" s="87">
        <f t="shared" si="75"/>
        <v>270.98</v>
      </c>
      <c r="P1158" t="s">
        <v>555</v>
      </c>
      <c r="Q1158" s="86">
        <v>2709800</v>
      </c>
      <c r="R1158" s="86">
        <v>61550000</v>
      </c>
      <c r="S1158">
        <f t="shared" si="77"/>
        <v>61.55</v>
      </c>
      <c r="T1158" s="86">
        <f t="shared" si="76"/>
        <v>61.55</v>
      </c>
      <c r="U1158" t="s">
        <v>1755</v>
      </c>
      <c r="AA1158" t="s">
        <v>8048</v>
      </c>
    </row>
    <row r="1159" spans="1:31" ht="15" customHeight="1" x14ac:dyDescent="0.25">
      <c r="A1159" t="s">
        <v>2113</v>
      </c>
      <c r="B1159">
        <v>26544880</v>
      </c>
      <c r="C1159" t="s">
        <v>540</v>
      </c>
      <c r="D1159" t="s">
        <v>2114</v>
      </c>
      <c r="E1159" s="30" t="s">
        <v>2115</v>
      </c>
      <c r="F1159" t="s">
        <v>549</v>
      </c>
      <c r="G1159" t="s">
        <v>1295</v>
      </c>
      <c r="H1159">
        <v>4364349</v>
      </c>
      <c r="I1159" t="s">
        <v>2116</v>
      </c>
      <c r="J1159" t="s">
        <v>2117</v>
      </c>
      <c r="K1159" t="s">
        <v>549</v>
      </c>
      <c r="L1159" t="s">
        <v>2116</v>
      </c>
      <c r="M1159" t="s">
        <v>2118</v>
      </c>
      <c r="N1159" t="s">
        <v>2119</v>
      </c>
      <c r="O1159" s="87">
        <f t="shared" si="75"/>
        <v>11600</v>
      </c>
      <c r="P1159" t="s">
        <v>555</v>
      </c>
      <c r="Q1159" s="86">
        <v>116000000</v>
      </c>
      <c r="R1159" s="86">
        <v>2624000000</v>
      </c>
      <c r="S1159" s="160">
        <f t="shared" si="77"/>
        <v>2624</v>
      </c>
      <c r="T1159" s="86">
        <f t="shared" si="76"/>
        <v>2624</v>
      </c>
      <c r="U1159" t="s">
        <v>2120</v>
      </c>
      <c r="Z1159" t="s">
        <v>8515</v>
      </c>
    </row>
    <row r="1160" spans="1:31" ht="15" customHeight="1" x14ac:dyDescent="0.25">
      <c r="A1160" t="s">
        <v>2113</v>
      </c>
      <c r="B1160">
        <v>26544880</v>
      </c>
      <c r="C1160" t="s">
        <v>540</v>
      </c>
      <c r="D1160" t="s">
        <v>2114</v>
      </c>
      <c r="E1160" s="30" t="s">
        <v>2115</v>
      </c>
      <c r="F1160" t="s">
        <v>549</v>
      </c>
      <c r="G1160" t="s">
        <v>1295</v>
      </c>
      <c r="H1160">
        <v>4364349</v>
      </c>
      <c r="I1160" t="s">
        <v>2121</v>
      </c>
      <c r="J1160" t="s">
        <v>2122</v>
      </c>
      <c r="K1160" t="s">
        <v>549</v>
      </c>
      <c r="L1160" t="s">
        <v>2121</v>
      </c>
      <c r="M1160" t="s">
        <v>2123</v>
      </c>
      <c r="N1160" t="s">
        <v>2119</v>
      </c>
      <c r="O1160" s="87">
        <f t="shared" si="75"/>
        <v>11600</v>
      </c>
      <c r="P1160" t="s">
        <v>555</v>
      </c>
      <c r="Q1160" s="86">
        <v>116000000</v>
      </c>
      <c r="R1160" s="86">
        <v>2632000000</v>
      </c>
      <c r="S1160" s="160">
        <f t="shared" si="77"/>
        <v>2632</v>
      </c>
      <c r="T1160" s="86">
        <f t="shared" si="76"/>
        <v>2632</v>
      </c>
      <c r="U1160" t="s">
        <v>2120</v>
      </c>
      <c r="Z1160" t="s">
        <v>8515</v>
      </c>
    </row>
    <row r="1161" spans="1:31" ht="15" customHeight="1" x14ac:dyDescent="0.25">
      <c r="A1161" t="s">
        <v>2124</v>
      </c>
      <c r="B1161">
        <v>14923200</v>
      </c>
      <c r="C1161" t="s">
        <v>540</v>
      </c>
      <c r="D1161" t="s">
        <v>541</v>
      </c>
      <c r="E1161" s="30" t="s">
        <v>2125</v>
      </c>
      <c r="F1161" t="s">
        <v>549</v>
      </c>
      <c r="G1161" t="s">
        <v>1295</v>
      </c>
      <c r="H1161">
        <v>4364349</v>
      </c>
      <c r="I1161" t="s">
        <v>2126</v>
      </c>
      <c r="J1161" t="s">
        <v>2127</v>
      </c>
      <c r="K1161" t="s">
        <v>549</v>
      </c>
      <c r="L1161" t="s">
        <v>2126</v>
      </c>
      <c r="M1161" t="s">
        <v>2128</v>
      </c>
      <c r="N1161" t="s">
        <v>2129</v>
      </c>
      <c r="O1161" s="87">
        <f t="shared" si="75"/>
        <v>27000</v>
      </c>
      <c r="P1161" t="s">
        <v>555</v>
      </c>
      <c r="Q1161" s="86">
        <v>270000000</v>
      </c>
      <c r="R1161" s="86">
        <v>6132600000</v>
      </c>
      <c r="S1161" s="108">
        <f t="shared" si="77"/>
        <v>6132.6</v>
      </c>
      <c r="T1161" s="86">
        <f t="shared" si="76"/>
        <v>6132.6</v>
      </c>
      <c r="U1161" t="s">
        <v>2130</v>
      </c>
      <c r="Z1161" t="s">
        <v>8580</v>
      </c>
    </row>
    <row r="1162" spans="1:31" ht="15" customHeight="1" x14ac:dyDescent="0.25">
      <c r="A1162" t="s">
        <v>2131</v>
      </c>
      <c r="B1162">
        <v>30859991</v>
      </c>
      <c r="C1162" t="s">
        <v>540</v>
      </c>
      <c r="D1162" t="s">
        <v>541</v>
      </c>
      <c r="E1162" s="30" t="s">
        <v>2132</v>
      </c>
      <c r="F1162" t="s">
        <v>549</v>
      </c>
      <c r="G1162" t="s">
        <v>1295</v>
      </c>
      <c r="H1162">
        <v>4364349</v>
      </c>
      <c r="I1162" t="s">
        <v>2133</v>
      </c>
      <c r="J1162" t="s">
        <v>2134</v>
      </c>
      <c r="K1162" t="s">
        <v>549</v>
      </c>
      <c r="L1162" t="s">
        <v>2133</v>
      </c>
      <c r="M1162" t="s">
        <v>2135</v>
      </c>
      <c r="N1162" t="s">
        <v>2136</v>
      </c>
      <c r="O1162" s="87">
        <f t="shared" si="75"/>
        <v>26970</v>
      </c>
      <c r="P1162" t="s">
        <v>555</v>
      </c>
      <c r="Q1162" s="86">
        <v>269700000</v>
      </c>
      <c r="R1162" s="86">
        <v>6104710000</v>
      </c>
      <c r="S1162" s="176">
        <f t="shared" si="77"/>
        <v>6104.71</v>
      </c>
      <c r="T1162" s="86">
        <f t="shared" si="76"/>
        <v>6104.71</v>
      </c>
      <c r="U1162" t="s">
        <v>2137</v>
      </c>
      <c r="Z1162" t="s">
        <v>8581</v>
      </c>
    </row>
    <row r="1163" spans="1:31" ht="15" hidden="1" customHeight="1" x14ac:dyDescent="0.25">
      <c r="A1163" s="89" t="s">
        <v>2384</v>
      </c>
      <c r="O1163" s="87"/>
      <c r="Q1163" s="86"/>
      <c r="R1163" s="86"/>
      <c r="T1163" s="86"/>
    </row>
    <row r="1164" spans="1:31" ht="15" customHeight="1" x14ac:dyDescent="0.25">
      <c r="A1164" t="s">
        <v>2898</v>
      </c>
      <c r="B1164">
        <v>10791204</v>
      </c>
      <c r="C1164" t="s">
        <v>540</v>
      </c>
      <c r="D1164" t="s">
        <v>541</v>
      </c>
      <c r="E1164" s="30" t="s">
        <v>2899</v>
      </c>
      <c r="F1164" t="s">
        <v>549</v>
      </c>
      <c r="G1164" t="s">
        <v>1295</v>
      </c>
      <c r="H1164">
        <v>4364349</v>
      </c>
      <c r="I1164" t="s">
        <v>2900</v>
      </c>
      <c r="J1164" t="s">
        <v>2901</v>
      </c>
      <c r="K1164" t="s">
        <v>549</v>
      </c>
      <c r="L1164" t="s">
        <v>2900</v>
      </c>
      <c r="M1164" t="s">
        <v>2902</v>
      </c>
      <c r="N1164" t="s">
        <v>2903</v>
      </c>
      <c r="O1164" s="87">
        <f t="shared" ref="O1164:O1227" si="78">Q1164/10000</f>
        <v>1890</v>
      </c>
      <c r="P1164" t="s">
        <v>555</v>
      </c>
      <c r="Q1164" s="86">
        <v>18900000</v>
      </c>
      <c r="R1164" s="86">
        <v>428440000</v>
      </c>
      <c r="S1164">
        <f t="shared" ref="S1164:S1227" si="79">R1164/1000000</f>
        <v>428.44</v>
      </c>
      <c r="T1164" s="86">
        <v>10276</v>
      </c>
      <c r="U1164" t="s">
        <v>2904</v>
      </c>
      <c r="Z1164" t="s">
        <v>7995</v>
      </c>
    </row>
    <row r="1165" spans="1:31" ht="15" customHeight="1" x14ac:dyDescent="0.25">
      <c r="A1165" t="s">
        <v>2905</v>
      </c>
      <c r="B1165">
        <v>8297854</v>
      </c>
      <c r="C1165" t="s">
        <v>540</v>
      </c>
      <c r="D1165" t="s">
        <v>541</v>
      </c>
      <c r="E1165" s="30" t="s">
        <v>2906</v>
      </c>
      <c r="F1165" t="s">
        <v>549</v>
      </c>
      <c r="G1165" t="s">
        <v>1295</v>
      </c>
      <c r="H1165">
        <v>4364349</v>
      </c>
      <c r="I1165" t="s">
        <v>2907</v>
      </c>
      <c r="J1165" t="s">
        <v>2908</v>
      </c>
      <c r="K1165" t="s">
        <v>549</v>
      </c>
      <c r="L1165" t="s">
        <v>2907</v>
      </c>
      <c r="M1165" t="s">
        <v>2909</v>
      </c>
      <c r="N1165" t="s">
        <v>2910</v>
      </c>
      <c r="O1165" s="87">
        <f t="shared" si="78"/>
        <v>15120</v>
      </c>
      <c r="P1165" t="s">
        <v>555</v>
      </c>
      <c r="Q1165" s="86">
        <v>151200000</v>
      </c>
      <c r="R1165" s="86">
        <v>3425940000</v>
      </c>
      <c r="S1165" s="178">
        <f t="shared" si="79"/>
        <v>3425.94</v>
      </c>
      <c r="T1165" s="86">
        <v>10251</v>
      </c>
      <c r="U1165" t="s">
        <v>2911</v>
      </c>
      <c r="Z1165" t="s">
        <v>8009</v>
      </c>
    </row>
    <row r="1166" spans="1:31" ht="15" customHeight="1" x14ac:dyDescent="0.25">
      <c r="A1166" t="s">
        <v>1332</v>
      </c>
      <c r="B1166">
        <v>8287745</v>
      </c>
      <c r="C1166" t="s">
        <v>540</v>
      </c>
      <c r="D1166" t="s">
        <v>541</v>
      </c>
      <c r="E1166" s="30" t="s">
        <v>1333</v>
      </c>
      <c r="F1166" t="s">
        <v>549</v>
      </c>
      <c r="G1166" t="s">
        <v>1295</v>
      </c>
      <c r="H1166">
        <v>4364349</v>
      </c>
      <c r="I1166" t="s">
        <v>2912</v>
      </c>
      <c r="J1166" t="s">
        <v>2913</v>
      </c>
      <c r="K1166" t="s">
        <v>549</v>
      </c>
      <c r="L1166" t="s">
        <v>2912</v>
      </c>
      <c r="M1166" t="s">
        <v>2914</v>
      </c>
      <c r="N1166" t="s">
        <v>2915</v>
      </c>
      <c r="O1166" s="87">
        <f t="shared" si="78"/>
        <v>1011.72</v>
      </c>
      <c r="P1166" t="s">
        <v>555</v>
      </c>
      <c r="Q1166" s="86">
        <v>10117200</v>
      </c>
      <c r="R1166" s="86">
        <v>229470000</v>
      </c>
      <c r="S1166">
        <f t="shared" si="79"/>
        <v>229.47</v>
      </c>
      <c r="T1166" s="86">
        <v>15953</v>
      </c>
      <c r="U1166" t="s">
        <v>2916</v>
      </c>
      <c r="AE1166" t="s">
        <v>8016</v>
      </c>
    </row>
    <row r="1167" spans="1:31" ht="15" customHeight="1" x14ac:dyDescent="0.25">
      <c r="A1167" t="s">
        <v>1332</v>
      </c>
      <c r="B1167">
        <v>8287745</v>
      </c>
      <c r="C1167" t="s">
        <v>540</v>
      </c>
      <c r="D1167" t="s">
        <v>541</v>
      </c>
      <c r="E1167" s="30" t="s">
        <v>1333</v>
      </c>
      <c r="F1167" t="s">
        <v>549</v>
      </c>
      <c r="G1167" t="s">
        <v>1295</v>
      </c>
      <c r="H1167">
        <v>4364349</v>
      </c>
      <c r="I1167" t="s">
        <v>2917</v>
      </c>
      <c r="J1167" t="s">
        <v>2918</v>
      </c>
      <c r="K1167" t="s">
        <v>549</v>
      </c>
      <c r="L1167" t="s">
        <v>2917</v>
      </c>
      <c r="M1167" t="s">
        <v>2919</v>
      </c>
      <c r="N1167" t="s">
        <v>1342</v>
      </c>
      <c r="O1167" s="87">
        <f t="shared" si="78"/>
        <v>607.5</v>
      </c>
      <c r="P1167" t="s">
        <v>555</v>
      </c>
      <c r="Q1167" s="86">
        <v>6075000</v>
      </c>
      <c r="R1167" s="86">
        <v>137960000</v>
      </c>
      <c r="S1167">
        <f t="shared" si="79"/>
        <v>137.96</v>
      </c>
      <c r="T1167" s="86">
        <v>16060</v>
      </c>
      <c r="U1167" t="s">
        <v>1343</v>
      </c>
      <c r="Z1167" t="s">
        <v>8013</v>
      </c>
      <c r="AE1167" t="s">
        <v>8016</v>
      </c>
    </row>
    <row r="1168" spans="1:31" ht="15" customHeight="1" x14ac:dyDescent="0.25">
      <c r="A1168" t="s">
        <v>1332</v>
      </c>
      <c r="B1168">
        <v>8287745</v>
      </c>
      <c r="C1168" t="s">
        <v>540</v>
      </c>
      <c r="D1168" t="s">
        <v>541</v>
      </c>
      <c r="E1168" s="30" t="s">
        <v>1333</v>
      </c>
      <c r="F1168" t="s">
        <v>549</v>
      </c>
      <c r="G1168" t="s">
        <v>1295</v>
      </c>
      <c r="H1168">
        <v>4364349</v>
      </c>
      <c r="I1168" t="s">
        <v>2920</v>
      </c>
      <c r="J1168" t="s">
        <v>2921</v>
      </c>
      <c r="K1168" t="s">
        <v>549</v>
      </c>
      <c r="L1168" t="s">
        <v>2920</v>
      </c>
      <c r="M1168" t="s">
        <v>2922</v>
      </c>
      <c r="N1168" t="s">
        <v>1342</v>
      </c>
      <c r="O1168" s="87">
        <f t="shared" si="78"/>
        <v>234.9</v>
      </c>
      <c r="P1168" t="s">
        <v>555</v>
      </c>
      <c r="Q1168" s="86">
        <v>2349000</v>
      </c>
      <c r="R1168" s="86">
        <v>53340000</v>
      </c>
      <c r="S1168">
        <f t="shared" si="79"/>
        <v>53.34</v>
      </c>
      <c r="T1168" s="86">
        <v>16060</v>
      </c>
      <c r="U1168" t="s">
        <v>1343</v>
      </c>
      <c r="Z1168" t="s">
        <v>8013</v>
      </c>
    </row>
    <row r="1169" spans="1:31" ht="15" customHeight="1" x14ac:dyDescent="0.25">
      <c r="A1169" t="s">
        <v>1332</v>
      </c>
      <c r="B1169">
        <v>8287745</v>
      </c>
      <c r="C1169" t="s">
        <v>540</v>
      </c>
      <c r="D1169" t="s">
        <v>541</v>
      </c>
      <c r="E1169" s="30" t="s">
        <v>1333</v>
      </c>
      <c r="F1169" t="s">
        <v>549</v>
      </c>
      <c r="G1169" t="s">
        <v>1295</v>
      </c>
      <c r="H1169">
        <v>4364349</v>
      </c>
      <c r="I1169" t="s">
        <v>2923</v>
      </c>
      <c r="J1169" t="s">
        <v>2924</v>
      </c>
      <c r="K1169" t="s">
        <v>549</v>
      </c>
      <c r="L1169" t="s">
        <v>2923</v>
      </c>
      <c r="M1169" t="s">
        <v>2925</v>
      </c>
      <c r="N1169" t="s">
        <v>1342</v>
      </c>
      <c r="O1169" s="87">
        <f t="shared" si="78"/>
        <v>303.75</v>
      </c>
      <c r="P1169" t="s">
        <v>555</v>
      </c>
      <c r="Q1169" s="86">
        <v>3037500</v>
      </c>
      <c r="R1169" s="86">
        <v>68720000</v>
      </c>
      <c r="S1169">
        <f t="shared" si="79"/>
        <v>68.72</v>
      </c>
      <c r="T1169" s="86">
        <v>16060</v>
      </c>
      <c r="U1169" t="s">
        <v>1343</v>
      </c>
      <c r="Z1169" t="s">
        <v>8013</v>
      </c>
    </row>
    <row r="1170" spans="1:31" ht="15" customHeight="1" x14ac:dyDescent="0.25">
      <c r="A1170" t="s">
        <v>1332</v>
      </c>
      <c r="B1170">
        <v>8287745</v>
      </c>
      <c r="C1170" t="s">
        <v>540</v>
      </c>
      <c r="D1170" t="s">
        <v>541</v>
      </c>
      <c r="E1170" s="30" t="s">
        <v>1333</v>
      </c>
      <c r="F1170" t="s">
        <v>549</v>
      </c>
      <c r="G1170" t="s">
        <v>1295</v>
      </c>
      <c r="H1170">
        <v>4364349</v>
      </c>
      <c r="I1170" t="s">
        <v>2926</v>
      </c>
      <c r="J1170" t="s">
        <v>2927</v>
      </c>
      <c r="K1170" t="s">
        <v>549</v>
      </c>
      <c r="L1170" t="s">
        <v>2926</v>
      </c>
      <c r="M1170" t="s">
        <v>2928</v>
      </c>
      <c r="N1170" t="s">
        <v>2929</v>
      </c>
      <c r="O1170" s="87">
        <f t="shared" si="78"/>
        <v>303.75</v>
      </c>
      <c r="P1170" t="s">
        <v>555</v>
      </c>
      <c r="Q1170" s="86">
        <v>3037500</v>
      </c>
      <c r="R1170" s="86">
        <v>68720000</v>
      </c>
      <c r="S1170">
        <f t="shared" si="79"/>
        <v>68.72</v>
      </c>
      <c r="T1170" s="86">
        <v>16060</v>
      </c>
      <c r="U1170" t="s">
        <v>1343</v>
      </c>
      <c r="Z1170" t="s">
        <v>8013</v>
      </c>
    </row>
    <row r="1171" spans="1:31" ht="15" customHeight="1" x14ac:dyDescent="0.25">
      <c r="A1171" t="s">
        <v>1332</v>
      </c>
      <c r="B1171">
        <v>8287745</v>
      </c>
      <c r="C1171" t="s">
        <v>540</v>
      </c>
      <c r="D1171" t="s">
        <v>541</v>
      </c>
      <c r="E1171" s="30" t="s">
        <v>1333</v>
      </c>
      <c r="F1171" t="s">
        <v>549</v>
      </c>
      <c r="G1171" t="s">
        <v>1295</v>
      </c>
      <c r="H1171">
        <v>4364349</v>
      </c>
      <c r="I1171" t="s">
        <v>2930</v>
      </c>
      <c r="J1171" t="s">
        <v>2931</v>
      </c>
      <c r="K1171" t="s">
        <v>549</v>
      </c>
      <c r="L1171" t="s">
        <v>2930</v>
      </c>
      <c r="M1171" t="s">
        <v>2932</v>
      </c>
      <c r="N1171" t="s">
        <v>2933</v>
      </c>
      <c r="O1171" s="87">
        <f t="shared" si="78"/>
        <v>48.25</v>
      </c>
      <c r="P1171" t="s">
        <v>555</v>
      </c>
      <c r="Q1171" s="86">
        <v>482500</v>
      </c>
      <c r="R1171" s="86">
        <v>10920000</v>
      </c>
      <c r="S1171">
        <f t="shared" si="79"/>
        <v>10.92</v>
      </c>
      <c r="T1171" s="86">
        <v>10459</v>
      </c>
      <c r="U1171" t="s">
        <v>1394</v>
      </c>
      <c r="Z1171" t="s">
        <v>8521</v>
      </c>
    </row>
    <row r="1172" spans="1:31" ht="15" customHeight="1" x14ac:dyDescent="0.25">
      <c r="A1172" t="s">
        <v>1332</v>
      </c>
      <c r="B1172">
        <v>8287745</v>
      </c>
      <c r="C1172" t="s">
        <v>540</v>
      </c>
      <c r="D1172" t="s">
        <v>541</v>
      </c>
      <c r="E1172" s="30" t="s">
        <v>1333</v>
      </c>
      <c r="F1172" t="s">
        <v>549</v>
      </c>
      <c r="G1172" t="s">
        <v>1295</v>
      </c>
      <c r="H1172">
        <v>4364349</v>
      </c>
      <c r="I1172" t="s">
        <v>2934</v>
      </c>
      <c r="J1172" t="s">
        <v>2935</v>
      </c>
      <c r="K1172" t="s">
        <v>549</v>
      </c>
      <c r="L1172" t="s">
        <v>2934</v>
      </c>
      <c r="M1172" t="s">
        <v>2936</v>
      </c>
      <c r="N1172" t="s">
        <v>1337</v>
      </c>
      <c r="O1172" s="87">
        <f t="shared" si="78"/>
        <v>4230</v>
      </c>
      <c r="P1172" t="s">
        <v>555</v>
      </c>
      <c r="Q1172" s="86">
        <v>42300000</v>
      </c>
      <c r="R1172" s="86">
        <v>952440000</v>
      </c>
      <c r="S1172">
        <f t="shared" si="79"/>
        <v>952.44</v>
      </c>
      <c r="T1172" s="86">
        <v>15812</v>
      </c>
      <c r="U1172" t="s">
        <v>1338</v>
      </c>
      <c r="AE1172" t="s">
        <v>8017</v>
      </c>
    </row>
    <row r="1173" spans="1:31" ht="15" customHeight="1" x14ac:dyDescent="0.25">
      <c r="A1173" t="s">
        <v>2937</v>
      </c>
      <c r="B1173">
        <v>4095143</v>
      </c>
      <c r="C1173" t="s">
        <v>540</v>
      </c>
      <c r="D1173" t="s">
        <v>541</v>
      </c>
      <c r="E1173" s="30" t="s">
        <v>2938</v>
      </c>
      <c r="F1173" t="s">
        <v>549</v>
      </c>
      <c r="G1173" t="s">
        <v>1295</v>
      </c>
      <c r="H1173">
        <v>4364349</v>
      </c>
      <c r="I1173" t="s">
        <v>2939</v>
      </c>
      <c r="J1173" t="s">
        <v>2940</v>
      </c>
      <c r="K1173" t="s">
        <v>549</v>
      </c>
      <c r="L1173" t="s">
        <v>2939</v>
      </c>
      <c r="M1173" t="s">
        <v>2941</v>
      </c>
      <c r="N1173" t="s">
        <v>2017</v>
      </c>
      <c r="O1173" s="87">
        <f t="shared" si="78"/>
        <v>4500</v>
      </c>
      <c r="P1173" t="s">
        <v>555</v>
      </c>
      <c r="Q1173" s="86">
        <v>45000000</v>
      </c>
      <c r="R1173" s="86">
        <v>1013580000</v>
      </c>
      <c r="S1173">
        <f t="shared" si="79"/>
        <v>1013.58</v>
      </c>
      <c r="T1173" s="86">
        <v>11659</v>
      </c>
      <c r="U1173" t="s">
        <v>2018</v>
      </c>
      <c r="Z1173" t="s">
        <v>8044</v>
      </c>
    </row>
    <row r="1174" spans="1:31" ht="15" customHeight="1" x14ac:dyDescent="0.25">
      <c r="A1174" t="s">
        <v>2937</v>
      </c>
      <c r="B1174">
        <v>4095143</v>
      </c>
      <c r="C1174" t="s">
        <v>540</v>
      </c>
      <c r="D1174" t="s">
        <v>541</v>
      </c>
      <c r="E1174" s="30" t="s">
        <v>2938</v>
      </c>
      <c r="F1174" t="s">
        <v>549</v>
      </c>
      <c r="G1174" t="s">
        <v>1295</v>
      </c>
      <c r="H1174">
        <v>4364349</v>
      </c>
      <c r="I1174" t="s">
        <v>2942</v>
      </c>
      <c r="J1174" t="s">
        <v>2943</v>
      </c>
      <c r="K1174" t="s">
        <v>549</v>
      </c>
      <c r="L1174" t="s">
        <v>2942</v>
      </c>
      <c r="M1174" t="s">
        <v>2944</v>
      </c>
      <c r="N1174" t="s">
        <v>2945</v>
      </c>
      <c r="O1174" s="87">
        <f t="shared" si="78"/>
        <v>360</v>
      </c>
      <c r="P1174" t="s">
        <v>555</v>
      </c>
      <c r="Q1174" s="86">
        <v>3600000</v>
      </c>
      <c r="R1174" s="86">
        <v>81060000</v>
      </c>
      <c r="S1174">
        <f t="shared" si="79"/>
        <v>81.06</v>
      </c>
      <c r="T1174" s="86">
        <v>15117</v>
      </c>
      <c r="U1174" t="s">
        <v>2946</v>
      </c>
      <c r="Y1174" t="s">
        <v>8040</v>
      </c>
    </row>
    <row r="1175" spans="1:31" ht="15" customHeight="1" x14ac:dyDescent="0.25">
      <c r="A1175" t="s">
        <v>1428</v>
      </c>
      <c r="B1175">
        <v>14276635</v>
      </c>
      <c r="C1175" t="s">
        <v>540</v>
      </c>
      <c r="D1175" t="s">
        <v>541</v>
      </c>
      <c r="E1175" s="30" t="s">
        <v>1429</v>
      </c>
      <c r="F1175" t="s">
        <v>549</v>
      </c>
      <c r="G1175" t="s">
        <v>1295</v>
      </c>
      <c r="H1175">
        <v>4364349</v>
      </c>
      <c r="I1175" t="s">
        <v>2947</v>
      </c>
      <c r="J1175" t="s">
        <v>2948</v>
      </c>
      <c r="K1175" t="s">
        <v>549</v>
      </c>
      <c r="L1175" t="s">
        <v>2947</v>
      </c>
      <c r="M1175" t="s">
        <v>2949</v>
      </c>
      <c r="N1175" t="s">
        <v>2950</v>
      </c>
      <c r="O1175" s="87">
        <f t="shared" si="78"/>
        <v>34554.42</v>
      </c>
      <c r="P1175" t="s">
        <v>555</v>
      </c>
      <c r="Q1175" s="86">
        <v>345544200</v>
      </c>
      <c r="R1175" s="86">
        <v>7846860000</v>
      </c>
      <c r="S1175" s="161">
        <f t="shared" si="79"/>
        <v>7846.86</v>
      </c>
      <c r="T1175" s="86">
        <v>10992</v>
      </c>
      <c r="U1175" t="s">
        <v>1464</v>
      </c>
      <c r="Z1175" t="s">
        <v>8569</v>
      </c>
    </row>
    <row r="1176" spans="1:31" ht="15" customHeight="1" x14ac:dyDescent="0.25">
      <c r="A1176" t="s">
        <v>1428</v>
      </c>
      <c r="B1176">
        <v>14276635</v>
      </c>
      <c r="C1176" t="s">
        <v>540</v>
      </c>
      <c r="D1176" t="s">
        <v>541</v>
      </c>
      <c r="E1176" s="30" t="s">
        <v>1429</v>
      </c>
      <c r="F1176" t="s">
        <v>549</v>
      </c>
      <c r="G1176" t="s">
        <v>1295</v>
      </c>
      <c r="H1176">
        <v>4364349</v>
      </c>
      <c r="I1176" t="s">
        <v>2951</v>
      </c>
      <c r="J1176" t="s">
        <v>2952</v>
      </c>
      <c r="K1176" t="s">
        <v>549</v>
      </c>
      <c r="L1176" t="s">
        <v>2951</v>
      </c>
      <c r="M1176" t="s">
        <v>2953</v>
      </c>
      <c r="N1176" t="s">
        <v>2954</v>
      </c>
      <c r="O1176" s="87">
        <f t="shared" si="78"/>
        <v>5597</v>
      </c>
      <c r="P1176" t="s">
        <v>555</v>
      </c>
      <c r="Q1176" s="86">
        <v>55970000</v>
      </c>
      <c r="R1176" s="86">
        <v>1271020000</v>
      </c>
      <c r="S1176" s="161">
        <f t="shared" si="79"/>
        <v>1271.02</v>
      </c>
      <c r="T1176" s="86">
        <v>17573</v>
      </c>
      <c r="U1176" t="s">
        <v>1602</v>
      </c>
      <c r="Z1176" t="s">
        <v>8573</v>
      </c>
    </row>
    <row r="1177" spans="1:31" ht="15" customHeight="1" x14ac:dyDescent="0.25">
      <c r="A1177" t="s">
        <v>1428</v>
      </c>
      <c r="B1177">
        <v>14276635</v>
      </c>
      <c r="C1177" t="s">
        <v>540</v>
      </c>
      <c r="D1177" t="s">
        <v>541</v>
      </c>
      <c r="E1177" s="30" t="s">
        <v>1429</v>
      </c>
      <c r="F1177" t="s">
        <v>549</v>
      </c>
      <c r="G1177" t="s">
        <v>1295</v>
      </c>
      <c r="H1177">
        <v>4364349</v>
      </c>
      <c r="I1177" t="s">
        <v>2955</v>
      </c>
      <c r="J1177" t="s">
        <v>2956</v>
      </c>
      <c r="K1177" t="s">
        <v>549</v>
      </c>
      <c r="L1177" t="s">
        <v>2955</v>
      </c>
      <c r="M1177" t="s">
        <v>2957</v>
      </c>
      <c r="N1177" t="s">
        <v>2950</v>
      </c>
      <c r="O1177" s="87">
        <f t="shared" si="78"/>
        <v>3302.38</v>
      </c>
      <c r="P1177" t="s">
        <v>555</v>
      </c>
      <c r="Q1177" s="86">
        <v>33023800</v>
      </c>
      <c r="R1177" s="86">
        <v>749930000</v>
      </c>
      <c r="S1177">
        <f t="shared" si="79"/>
        <v>749.93</v>
      </c>
      <c r="T1177" s="86">
        <v>15499</v>
      </c>
      <c r="U1177" t="s">
        <v>1444</v>
      </c>
      <c r="Z1177" t="s">
        <v>8567</v>
      </c>
    </row>
    <row r="1178" spans="1:31" ht="15" customHeight="1" x14ac:dyDescent="0.25">
      <c r="A1178" t="s">
        <v>1428</v>
      </c>
      <c r="B1178">
        <v>14276635</v>
      </c>
      <c r="C1178" t="s">
        <v>540</v>
      </c>
      <c r="D1178" t="s">
        <v>541</v>
      </c>
      <c r="E1178" s="30" t="s">
        <v>1429</v>
      </c>
      <c r="F1178" t="s">
        <v>549</v>
      </c>
      <c r="G1178" t="s">
        <v>1295</v>
      </c>
      <c r="H1178">
        <v>4364349</v>
      </c>
      <c r="I1178" t="s">
        <v>2958</v>
      </c>
      <c r="J1178" t="s">
        <v>2959</v>
      </c>
      <c r="K1178" t="s">
        <v>549</v>
      </c>
      <c r="L1178" t="s">
        <v>2958</v>
      </c>
      <c r="M1178" t="s">
        <v>2960</v>
      </c>
      <c r="N1178" t="s">
        <v>2954</v>
      </c>
      <c r="O1178" s="87">
        <f t="shared" si="78"/>
        <v>427.75</v>
      </c>
      <c r="P1178" t="s">
        <v>555</v>
      </c>
      <c r="Q1178" s="86">
        <v>4277500</v>
      </c>
      <c r="R1178" s="86">
        <v>97140000</v>
      </c>
      <c r="S1178">
        <f t="shared" si="79"/>
        <v>97.14</v>
      </c>
      <c r="T1178" s="86">
        <v>17573</v>
      </c>
      <c r="U1178" t="s">
        <v>1602</v>
      </c>
      <c r="AA1178" t="s">
        <v>8573</v>
      </c>
    </row>
    <row r="1179" spans="1:31" ht="15" customHeight="1" x14ac:dyDescent="0.25">
      <c r="A1179" t="s">
        <v>1428</v>
      </c>
      <c r="B1179">
        <v>14276635</v>
      </c>
      <c r="C1179" t="s">
        <v>540</v>
      </c>
      <c r="D1179" t="s">
        <v>541</v>
      </c>
      <c r="E1179" s="30" t="s">
        <v>1429</v>
      </c>
      <c r="F1179" t="s">
        <v>549</v>
      </c>
      <c r="G1179" t="s">
        <v>1295</v>
      </c>
      <c r="H1179">
        <v>4364349</v>
      </c>
      <c r="I1179" t="s">
        <v>2961</v>
      </c>
      <c r="J1179" t="s">
        <v>2962</v>
      </c>
      <c r="K1179" t="s">
        <v>549</v>
      </c>
      <c r="L1179" t="s">
        <v>2961</v>
      </c>
      <c r="M1179" t="s">
        <v>2963</v>
      </c>
      <c r="N1179" t="s">
        <v>1451</v>
      </c>
      <c r="O1179" s="87">
        <f t="shared" si="78"/>
        <v>231</v>
      </c>
      <c r="P1179" t="s">
        <v>555</v>
      </c>
      <c r="Q1179" s="86">
        <v>2310000</v>
      </c>
      <c r="R1179" s="86">
        <v>52370000</v>
      </c>
      <c r="S1179">
        <f t="shared" si="79"/>
        <v>52.37</v>
      </c>
      <c r="T1179" s="86">
        <v>15499</v>
      </c>
      <c r="U1179" t="s">
        <v>1444</v>
      </c>
      <c r="Z1179" t="s">
        <v>8567</v>
      </c>
    </row>
    <row r="1180" spans="1:31" ht="15" customHeight="1" x14ac:dyDescent="0.25">
      <c r="A1180" t="s">
        <v>1428</v>
      </c>
      <c r="B1180">
        <v>14276635</v>
      </c>
      <c r="C1180" t="s">
        <v>540</v>
      </c>
      <c r="D1180" t="s">
        <v>541</v>
      </c>
      <c r="E1180" s="30" t="s">
        <v>1429</v>
      </c>
      <c r="F1180" t="s">
        <v>549</v>
      </c>
      <c r="G1180" t="s">
        <v>1295</v>
      </c>
      <c r="H1180">
        <v>4364349</v>
      </c>
      <c r="I1180" t="s">
        <v>2964</v>
      </c>
      <c r="J1180" t="s">
        <v>2965</v>
      </c>
      <c r="K1180" t="s">
        <v>549</v>
      </c>
      <c r="L1180" t="s">
        <v>2964</v>
      </c>
      <c r="M1180" t="s">
        <v>2966</v>
      </c>
      <c r="N1180" t="s">
        <v>1443</v>
      </c>
      <c r="O1180" s="87">
        <f t="shared" si="78"/>
        <v>98</v>
      </c>
      <c r="P1180" t="s">
        <v>555</v>
      </c>
      <c r="Q1180" s="86">
        <v>980000</v>
      </c>
      <c r="R1180" s="86">
        <v>22220000</v>
      </c>
      <c r="S1180">
        <f t="shared" si="79"/>
        <v>22.22</v>
      </c>
      <c r="T1180" s="86">
        <v>15499</v>
      </c>
      <c r="U1180" t="s">
        <v>1444</v>
      </c>
      <c r="Z1180" t="s">
        <v>8567</v>
      </c>
    </row>
    <row r="1181" spans="1:31" ht="15" customHeight="1" x14ac:dyDescent="0.25">
      <c r="A1181" t="s">
        <v>1428</v>
      </c>
      <c r="B1181">
        <v>14276635</v>
      </c>
      <c r="C1181" t="s">
        <v>540</v>
      </c>
      <c r="D1181" t="s">
        <v>541</v>
      </c>
      <c r="E1181" s="30" t="s">
        <v>1429</v>
      </c>
      <c r="F1181" t="s">
        <v>549</v>
      </c>
      <c r="G1181" t="s">
        <v>1295</v>
      </c>
      <c r="H1181">
        <v>4364349</v>
      </c>
      <c r="I1181" t="s">
        <v>2967</v>
      </c>
      <c r="J1181" t="s">
        <v>2968</v>
      </c>
      <c r="K1181" t="s">
        <v>549</v>
      </c>
      <c r="L1181" t="s">
        <v>2967</v>
      </c>
      <c r="M1181" t="s">
        <v>2969</v>
      </c>
      <c r="N1181" t="s">
        <v>2970</v>
      </c>
      <c r="O1181" s="87">
        <f t="shared" si="78"/>
        <v>2625</v>
      </c>
      <c r="P1181" t="s">
        <v>555</v>
      </c>
      <c r="Q1181" s="86">
        <v>26250000</v>
      </c>
      <c r="R1181" s="86">
        <v>595160000</v>
      </c>
      <c r="S1181">
        <f t="shared" si="79"/>
        <v>595.16</v>
      </c>
      <c r="T1181" s="86">
        <v>10992</v>
      </c>
      <c r="U1181" t="s">
        <v>1464</v>
      </c>
      <c r="Z1181" t="s">
        <v>8569</v>
      </c>
    </row>
    <row r="1182" spans="1:31" ht="15" customHeight="1" x14ac:dyDescent="0.25">
      <c r="A1182" t="s">
        <v>1428</v>
      </c>
      <c r="B1182">
        <v>14276635</v>
      </c>
      <c r="C1182" t="s">
        <v>540</v>
      </c>
      <c r="D1182" t="s">
        <v>541</v>
      </c>
      <c r="E1182" s="30" t="s">
        <v>1429</v>
      </c>
      <c r="F1182" t="s">
        <v>549</v>
      </c>
      <c r="G1182" t="s">
        <v>1295</v>
      </c>
      <c r="H1182">
        <v>4364349</v>
      </c>
      <c r="I1182" t="s">
        <v>2971</v>
      </c>
      <c r="J1182" t="s">
        <v>2972</v>
      </c>
      <c r="K1182" t="s">
        <v>549</v>
      </c>
      <c r="L1182" t="s">
        <v>2971</v>
      </c>
      <c r="M1182" t="s">
        <v>2973</v>
      </c>
      <c r="N1182" t="s">
        <v>1634</v>
      </c>
      <c r="O1182" s="87">
        <f t="shared" si="78"/>
        <v>420</v>
      </c>
      <c r="P1182" t="s">
        <v>555</v>
      </c>
      <c r="Q1182" s="86">
        <v>4200000</v>
      </c>
      <c r="R1182" s="86">
        <v>95220000</v>
      </c>
      <c r="S1182">
        <f t="shared" si="79"/>
        <v>95.22</v>
      </c>
      <c r="T1182" s="86">
        <v>10277</v>
      </c>
      <c r="U1182" t="s">
        <v>1542</v>
      </c>
      <c r="Z1182" t="s">
        <v>8038</v>
      </c>
    </row>
    <row r="1183" spans="1:31" ht="15" customHeight="1" x14ac:dyDescent="0.25">
      <c r="A1183" t="s">
        <v>1428</v>
      </c>
      <c r="B1183">
        <v>14276635</v>
      </c>
      <c r="C1183" t="s">
        <v>540</v>
      </c>
      <c r="D1183" t="s">
        <v>541</v>
      </c>
      <c r="E1183" s="30" t="s">
        <v>1429</v>
      </c>
      <c r="F1183" t="s">
        <v>549</v>
      </c>
      <c r="G1183" t="s">
        <v>1295</v>
      </c>
      <c r="H1183">
        <v>4364349</v>
      </c>
      <c r="I1183" t="s">
        <v>2974</v>
      </c>
      <c r="J1183" t="s">
        <v>2975</v>
      </c>
      <c r="K1183" t="s">
        <v>549</v>
      </c>
      <c r="L1183" t="s">
        <v>2974</v>
      </c>
      <c r="M1183" t="s">
        <v>2976</v>
      </c>
      <c r="N1183" t="s">
        <v>1634</v>
      </c>
      <c r="O1183" s="87">
        <f t="shared" si="78"/>
        <v>280</v>
      </c>
      <c r="P1183" t="s">
        <v>555</v>
      </c>
      <c r="Q1183" s="86">
        <v>2800000</v>
      </c>
      <c r="R1183" s="86">
        <v>63480000</v>
      </c>
      <c r="S1183">
        <f t="shared" si="79"/>
        <v>63.48</v>
      </c>
      <c r="T1183" s="86">
        <v>10277</v>
      </c>
      <c r="U1183" t="s">
        <v>1542</v>
      </c>
      <c r="Z1183" t="s">
        <v>8038</v>
      </c>
    </row>
    <row r="1184" spans="1:31" ht="15" customHeight="1" x14ac:dyDescent="0.25">
      <c r="A1184" t="s">
        <v>1428</v>
      </c>
      <c r="B1184">
        <v>14276635</v>
      </c>
      <c r="C1184" t="s">
        <v>540</v>
      </c>
      <c r="D1184" t="s">
        <v>541</v>
      </c>
      <c r="E1184" s="30" t="s">
        <v>1429</v>
      </c>
      <c r="F1184" t="s">
        <v>549</v>
      </c>
      <c r="G1184" t="s">
        <v>1295</v>
      </c>
      <c r="H1184">
        <v>4364349</v>
      </c>
      <c r="I1184" t="s">
        <v>2977</v>
      </c>
      <c r="J1184" t="s">
        <v>2978</v>
      </c>
      <c r="K1184" t="s">
        <v>549</v>
      </c>
      <c r="L1184" t="s">
        <v>2977</v>
      </c>
      <c r="M1184" t="s">
        <v>2979</v>
      </c>
      <c r="N1184" t="s">
        <v>1727</v>
      </c>
      <c r="O1184" s="87">
        <f t="shared" si="78"/>
        <v>480</v>
      </c>
      <c r="P1184" t="s">
        <v>555</v>
      </c>
      <c r="Q1184" s="86">
        <v>4800000</v>
      </c>
      <c r="R1184" s="86">
        <v>108830000</v>
      </c>
      <c r="S1184">
        <f t="shared" si="79"/>
        <v>108.83</v>
      </c>
      <c r="T1184" s="86">
        <v>15430</v>
      </c>
      <c r="U1184" t="s">
        <v>1728</v>
      </c>
      <c r="Z1184" t="s">
        <v>8035</v>
      </c>
    </row>
    <row r="1185" spans="1:27" ht="15" customHeight="1" x14ac:dyDescent="0.25">
      <c r="A1185" t="s">
        <v>1428</v>
      </c>
      <c r="B1185">
        <v>14276635</v>
      </c>
      <c r="C1185" t="s">
        <v>540</v>
      </c>
      <c r="D1185" t="s">
        <v>541</v>
      </c>
      <c r="E1185" s="30" t="s">
        <v>1429</v>
      </c>
      <c r="F1185" t="s">
        <v>549</v>
      </c>
      <c r="G1185" t="s">
        <v>1295</v>
      </c>
      <c r="H1185">
        <v>4364349</v>
      </c>
      <c r="I1185" t="s">
        <v>2980</v>
      </c>
      <c r="J1185" t="s">
        <v>2981</v>
      </c>
      <c r="K1185" t="s">
        <v>549</v>
      </c>
      <c r="L1185" t="s">
        <v>2980</v>
      </c>
      <c r="M1185" t="s">
        <v>2982</v>
      </c>
      <c r="N1185" t="s">
        <v>1620</v>
      </c>
      <c r="O1185" s="87">
        <f t="shared" si="78"/>
        <v>1300</v>
      </c>
      <c r="P1185" t="s">
        <v>555</v>
      </c>
      <c r="Q1185" s="86">
        <v>13000000</v>
      </c>
      <c r="R1185" s="86">
        <v>294740000</v>
      </c>
      <c r="S1185">
        <f t="shared" si="79"/>
        <v>294.74</v>
      </c>
      <c r="T1185" s="86">
        <v>15537</v>
      </c>
      <c r="U1185" t="s">
        <v>1621</v>
      </c>
      <c r="Z1185" t="s">
        <v>8037</v>
      </c>
    </row>
    <row r="1186" spans="1:27" ht="15" customHeight="1" x14ac:dyDescent="0.25">
      <c r="A1186" t="s">
        <v>1428</v>
      </c>
      <c r="B1186">
        <v>14276635</v>
      </c>
      <c r="C1186" t="s">
        <v>540</v>
      </c>
      <c r="D1186" t="s">
        <v>541</v>
      </c>
      <c r="E1186" s="30" t="s">
        <v>1429</v>
      </c>
      <c r="F1186" t="s">
        <v>549</v>
      </c>
      <c r="G1186" t="s">
        <v>1295</v>
      </c>
      <c r="H1186">
        <v>4364349</v>
      </c>
      <c r="I1186" t="s">
        <v>2983</v>
      </c>
      <c r="J1186" t="s">
        <v>2984</v>
      </c>
      <c r="K1186" t="s">
        <v>549</v>
      </c>
      <c r="L1186" t="s">
        <v>2983</v>
      </c>
      <c r="M1186" t="s">
        <v>2985</v>
      </c>
      <c r="N1186" t="s">
        <v>1727</v>
      </c>
      <c r="O1186" s="87">
        <f t="shared" si="78"/>
        <v>168</v>
      </c>
      <c r="P1186" t="s">
        <v>555</v>
      </c>
      <c r="Q1186" s="86">
        <v>1680000</v>
      </c>
      <c r="R1186" s="86">
        <v>38090000</v>
      </c>
      <c r="S1186">
        <f t="shared" si="79"/>
        <v>38.090000000000003</v>
      </c>
      <c r="T1186" s="86">
        <v>15430</v>
      </c>
      <c r="U1186" t="s">
        <v>1728</v>
      </c>
      <c r="Z1186" t="s">
        <v>8035</v>
      </c>
    </row>
    <row r="1187" spans="1:27" ht="15" customHeight="1" x14ac:dyDescent="0.25">
      <c r="A1187" t="s">
        <v>1428</v>
      </c>
      <c r="B1187">
        <v>14276635</v>
      </c>
      <c r="C1187" t="s">
        <v>540</v>
      </c>
      <c r="D1187" t="s">
        <v>541</v>
      </c>
      <c r="E1187" s="30" t="s">
        <v>1429</v>
      </c>
      <c r="F1187" t="s">
        <v>549</v>
      </c>
      <c r="G1187" t="s">
        <v>1295</v>
      </c>
      <c r="H1187">
        <v>4364349</v>
      </c>
      <c r="I1187" t="s">
        <v>2986</v>
      </c>
      <c r="J1187" t="s">
        <v>2987</v>
      </c>
      <c r="K1187" t="s">
        <v>549</v>
      </c>
      <c r="L1187" t="s">
        <v>2986</v>
      </c>
      <c r="M1187" t="s">
        <v>2988</v>
      </c>
      <c r="N1187" t="s">
        <v>2989</v>
      </c>
      <c r="O1187" s="87">
        <f t="shared" si="78"/>
        <v>1972</v>
      </c>
      <c r="P1187" t="s">
        <v>555</v>
      </c>
      <c r="Q1187" s="86">
        <v>19720000</v>
      </c>
      <c r="R1187" s="86">
        <v>444610000</v>
      </c>
      <c r="S1187">
        <f t="shared" si="79"/>
        <v>444.61</v>
      </c>
      <c r="T1187" s="86">
        <v>17573</v>
      </c>
      <c r="U1187" t="s">
        <v>1602</v>
      </c>
      <c r="AA1187" t="s">
        <v>8573</v>
      </c>
    </row>
    <row r="1188" spans="1:27" ht="15" customHeight="1" x14ac:dyDescent="0.25">
      <c r="A1188" t="s">
        <v>1428</v>
      </c>
      <c r="B1188">
        <v>14276635</v>
      </c>
      <c r="C1188" t="s">
        <v>540</v>
      </c>
      <c r="D1188" t="s">
        <v>541</v>
      </c>
      <c r="E1188" s="30" t="s">
        <v>1429</v>
      </c>
      <c r="F1188" t="s">
        <v>549</v>
      </c>
      <c r="G1188" t="s">
        <v>1295</v>
      </c>
      <c r="H1188">
        <v>4364349</v>
      </c>
      <c r="I1188" t="s">
        <v>2990</v>
      </c>
      <c r="J1188" t="s">
        <v>2991</v>
      </c>
      <c r="K1188" t="s">
        <v>549</v>
      </c>
      <c r="L1188" t="s">
        <v>2990</v>
      </c>
      <c r="M1188" t="s">
        <v>2992</v>
      </c>
      <c r="N1188" t="s">
        <v>2993</v>
      </c>
      <c r="O1188" s="87">
        <f t="shared" si="78"/>
        <v>6406.74</v>
      </c>
      <c r="P1188" t="s">
        <v>555</v>
      </c>
      <c r="Q1188" s="86">
        <v>64067400</v>
      </c>
      <c r="R1188" s="86">
        <v>1444490000</v>
      </c>
      <c r="S1188" s="161">
        <f t="shared" si="79"/>
        <v>1444.49</v>
      </c>
      <c r="T1188" s="86">
        <v>10992</v>
      </c>
      <c r="U1188" t="s">
        <v>1464</v>
      </c>
      <c r="Z1188" t="s">
        <v>8569</v>
      </c>
    </row>
    <row r="1189" spans="1:27" ht="15" customHeight="1" x14ac:dyDescent="0.25">
      <c r="A1189" t="s">
        <v>1428</v>
      </c>
      <c r="B1189">
        <v>14276635</v>
      </c>
      <c r="C1189" t="s">
        <v>540</v>
      </c>
      <c r="D1189" t="s">
        <v>541</v>
      </c>
      <c r="E1189" s="30" t="s">
        <v>1429</v>
      </c>
      <c r="F1189" t="s">
        <v>549</v>
      </c>
      <c r="G1189" t="s">
        <v>1295</v>
      </c>
      <c r="H1189">
        <v>4364349</v>
      </c>
      <c r="I1189" t="s">
        <v>2994</v>
      </c>
      <c r="J1189" t="s">
        <v>2995</v>
      </c>
      <c r="K1189" t="s">
        <v>549</v>
      </c>
      <c r="L1189" t="s">
        <v>2994</v>
      </c>
      <c r="M1189" t="s">
        <v>2996</v>
      </c>
      <c r="N1189" t="s">
        <v>2997</v>
      </c>
      <c r="O1189" s="87">
        <f t="shared" si="78"/>
        <v>5991.16</v>
      </c>
      <c r="P1189" t="s">
        <v>555</v>
      </c>
      <c r="Q1189" s="86">
        <v>59911600</v>
      </c>
      <c r="R1189" s="86">
        <v>1350790000</v>
      </c>
      <c r="S1189" s="161">
        <f t="shared" si="79"/>
        <v>1350.79</v>
      </c>
      <c r="T1189" s="86">
        <v>15499</v>
      </c>
      <c r="U1189" t="s">
        <v>1444</v>
      </c>
      <c r="Z1189" t="s">
        <v>8567</v>
      </c>
    </row>
    <row r="1190" spans="1:27" ht="15" customHeight="1" x14ac:dyDescent="0.25">
      <c r="A1190" t="s">
        <v>1428</v>
      </c>
      <c r="B1190">
        <v>14276635</v>
      </c>
      <c r="C1190" t="s">
        <v>540</v>
      </c>
      <c r="D1190" t="s">
        <v>541</v>
      </c>
      <c r="E1190" s="30" t="s">
        <v>1429</v>
      </c>
      <c r="F1190" t="s">
        <v>549</v>
      </c>
      <c r="G1190" t="s">
        <v>1295</v>
      </c>
      <c r="H1190">
        <v>4364349</v>
      </c>
      <c r="I1190" t="s">
        <v>2998</v>
      </c>
      <c r="J1190" t="s">
        <v>2999</v>
      </c>
      <c r="K1190" t="s">
        <v>549</v>
      </c>
      <c r="L1190" t="s">
        <v>2998</v>
      </c>
      <c r="M1190" t="s">
        <v>3000</v>
      </c>
      <c r="N1190" t="s">
        <v>3001</v>
      </c>
      <c r="O1190" s="87">
        <f t="shared" si="78"/>
        <v>3118.8</v>
      </c>
      <c r="P1190" t="s">
        <v>555</v>
      </c>
      <c r="Q1190" s="86">
        <v>31188000</v>
      </c>
      <c r="R1190" s="86">
        <v>703180000</v>
      </c>
      <c r="S1190">
        <f t="shared" si="79"/>
        <v>703.18</v>
      </c>
      <c r="T1190" s="86">
        <v>15769</v>
      </c>
      <c r="U1190" t="s">
        <v>3002</v>
      </c>
      <c r="Z1190" t="s">
        <v>8582</v>
      </c>
    </row>
    <row r="1191" spans="1:27" ht="15" customHeight="1" x14ac:dyDescent="0.25">
      <c r="A1191" t="s">
        <v>1428</v>
      </c>
      <c r="B1191">
        <v>14276635</v>
      </c>
      <c r="C1191" t="s">
        <v>540</v>
      </c>
      <c r="D1191" t="s">
        <v>541</v>
      </c>
      <c r="E1191" s="30" t="s">
        <v>1429</v>
      </c>
      <c r="F1191" t="s">
        <v>549</v>
      </c>
      <c r="G1191" t="s">
        <v>1295</v>
      </c>
      <c r="H1191">
        <v>4364349</v>
      </c>
      <c r="I1191" t="s">
        <v>3003</v>
      </c>
      <c r="J1191" t="s">
        <v>3004</v>
      </c>
      <c r="K1191" t="s">
        <v>549</v>
      </c>
      <c r="L1191" t="s">
        <v>3003</v>
      </c>
      <c r="M1191" t="s">
        <v>3005</v>
      </c>
      <c r="N1191" t="s">
        <v>3006</v>
      </c>
      <c r="O1191" s="87">
        <f t="shared" si="78"/>
        <v>322</v>
      </c>
      <c r="P1191" t="s">
        <v>555</v>
      </c>
      <c r="Q1191" s="86">
        <v>3220000</v>
      </c>
      <c r="R1191" s="86">
        <v>72600000</v>
      </c>
      <c r="S1191">
        <f t="shared" si="79"/>
        <v>72.599999999999994</v>
      </c>
      <c r="T1191" s="86">
        <v>17573</v>
      </c>
      <c r="U1191" t="s">
        <v>1602</v>
      </c>
      <c r="AA1191" t="s">
        <v>8573</v>
      </c>
    </row>
    <row r="1192" spans="1:27" ht="15" customHeight="1" x14ac:dyDescent="0.25">
      <c r="A1192" t="s">
        <v>1615</v>
      </c>
      <c r="B1192">
        <v>28022327</v>
      </c>
      <c r="C1192" t="s">
        <v>540</v>
      </c>
      <c r="D1192" t="s">
        <v>541</v>
      </c>
      <c r="E1192" s="30" t="s">
        <v>1616</v>
      </c>
      <c r="F1192" t="s">
        <v>549</v>
      </c>
      <c r="G1192" t="s">
        <v>1295</v>
      </c>
      <c r="H1192">
        <v>4364349</v>
      </c>
      <c r="I1192" t="s">
        <v>3007</v>
      </c>
      <c r="J1192" t="s">
        <v>3008</v>
      </c>
      <c r="K1192" t="s">
        <v>549</v>
      </c>
      <c r="L1192" t="s">
        <v>3007</v>
      </c>
      <c r="M1192" t="s">
        <v>3009</v>
      </c>
      <c r="N1192" t="s">
        <v>1797</v>
      </c>
      <c r="O1192" s="87">
        <f t="shared" si="78"/>
        <v>701.62</v>
      </c>
      <c r="P1192" t="s">
        <v>555</v>
      </c>
      <c r="Q1192" s="86">
        <v>7016200</v>
      </c>
      <c r="R1192" s="86">
        <v>158380000</v>
      </c>
      <c r="S1192">
        <f t="shared" si="79"/>
        <v>158.38</v>
      </c>
      <c r="T1192" s="86">
        <v>13458</v>
      </c>
      <c r="U1192" t="s">
        <v>1798</v>
      </c>
      <c r="Z1192" t="s">
        <v>8526</v>
      </c>
    </row>
    <row r="1193" spans="1:27" ht="15" customHeight="1" x14ac:dyDescent="0.25">
      <c r="A1193" t="s">
        <v>1615</v>
      </c>
      <c r="B1193">
        <v>28022327</v>
      </c>
      <c r="C1193" t="s">
        <v>540</v>
      </c>
      <c r="D1193" t="s">
        <v>541</v>
      </c>
      <c r="E1193" s="30" t="s">
        <v>1616</v>
      </c>
      <c r="F1193" t="s">
        <v>549</v>
      </c>
      <c r="G1193" t="s">
        <v>1295</v>
      </c>
      <c r="H1193">
        <v>4364349</v>
      </c>
      <c r="I1193" t="s">
        <v>3010</v>
      </c>
      <c r="J1193" t="s">
        <v>3011</v>
      </c>
      <c r="K1193" t="s">
        <v>549</v>
      </c>
      <c r="L1193" t="s">
        <v>3010</v>
      </c>
      <c r="M1193" t="s">
        <v>3012</v>
      </c>
      <c r="N1193" t="s">
        <v>3013</v>
      </c>
      <c r="O1193" s="87">
        <f t="shared" si="78"/>
        <v>1931.45</v>
      </c>
      <c r="P1193" t="s">
        <v>555</v>
      </c>
      <c r="Q1193" s="86">
        <v>19314500</v>
      </c>
      <c r="R1193" s="86">
        <v>437600000</v>
      </c>
      <c r="S1193">
        <f t="shared" si="79"/>
        <v>437.6</v>
      </c>
      <c r="T1193" s="86">
        <v>15173</v>
      </c>
      <c r="U1193" t="s">
        <v>3014</v>
      </c>
      <c r="Z1193" t="s">
        <v>8052</v>
      </c>
    </row>
    <row r="1194" spans="1:27" ht="15" customHeight="1" x14ac:dyDescent="0.25">
      <c r="A1194" t="s">
        <v>1615</v>
      </c>
      <c r="B1194">
        <v>28022327</v>
      </c>
      <c r="C1194" t="s">
        <v>540</v>
      </c>
      <c r="D1194" t="s">
        <v>541</v>
      </c>
      <c r="E1194" s="30" t="s">
        <v>1616</v>
      </c>
      <c r="F1194" t="s">
        <v>549</v>
      </c>
      <c r="G1194" t="s">
        <v>1295</v>
      </c>
      <c r="H1194">
        <v>4364349</v>
      </c>
      <c r="I1194" t="s">
        <v>3015</v>
      </c>
      <c r="J1194" t="s">
        <v>3016</v>
      </c>
      <c r="K1194" t="s">
        <v>549</v>
      </c>
      <c r="L1194" t="s">
        <v>3015</v>
      </c>
      <c r="M1194" t="s">
        <v>3017</v>
      </c>
      <c r="N1194" t="s">
        <v>3018</v>
      </c>
      <c r="O1194" s="87">
        <f t="shared" si="78"/>
        <v>962.9</v>
      </c>
      <c r="P1194" t="s">
        <v>555</v>
      </c>
      <c r="Q1194" s="86">
        <v>9629000</v>
      </c>
      <c r="R1194" s="86">
        <v>218160000</v>
      </c>
      <c r="S1194">
        <f t="shared" si="79"/>
        <v>218.16</v>
      </c>
      <c r="T1194" s="86">
        <v>12084</v>
      </c>
      <c r="U1194" t="s">
        <v>1660</v>
      </c>
      <c r="Z1194" t="s">
        <v>8042</v>
      </c>
    </row>
    <row r="1195" spans="1:27" ht="15" customHeight="1" x14ac:dyDescent="0.25">
      <c r="A1195" t="s">
        <v>1615</v>
      </c>
      <c r="B1195">
        <v>28022327</v>
      </c>
      <c r="C1195" t="s">
        <v>540</v>
      </c>
      <c r="D1195" t="s">
        <v>541</v>
      </c>
      <c r="E1195" s="30" t="s">
        <v>1616</v>
      </c>
      <c r="F1195" t="s">
        <v>549</v>
      </c>
      <c r="G1195" t="s">
        <v>1295</v>
      </c>
      <c r="H1195">
        <v>4364349</v>
      </c>
      <c r="I1195" t="s">
        <v>3019</v>
      </c>
      <c r="J1195" t="s">
        <v>3020</v>
      </c>
      <c r="K1195" t="s">
        <v>549</v>
      </c>
      <c r="L1195" t="s">
        <v>3019</v>
      </c>
      <c r="M1195" t="s">
        <v>3021</v>
      </c>
      <c r="N1195" t="s">
        <v>3022</v>
      </c>
      <c r="O1195" s="87">
        <f t="shared" si="78"/>
        <v>1106.45</v>
      </c>
      <c r="P1195" t="s">
        <v>555</v>
      </c>
      <c r="Q1195" s="86">
        <v>11064500</v>
      </c>
      <c r="R1195" s="86">
        <v>250690000</v>
      </c>
      <c r="S1195">
        <f t="shared" si="79"/>
        <v>250.69</v>
      </c>
      <c r="T1195" s="86">
        <v>12084</v>
      </c>
      <c r="U1195" t="s">
        <v>1660</v>
      </c>
      <c r="Z1195" t="s">
        <v>8042</v>
      </c>
    </row>
    <row r="1196" spans="1:27" ht="15" customHeight="1" x14ac:dyDescent="0.25">
      <c r="A1196" t="s">
        <v>1615</v>
      </c>
      <c r="B1196">
        <v>28022327</v>
      </c>
      <c r="C1196" t="s">
        <v>540</v>
      </c>
      <c r="D1196" t="s">
        <v>541</v>
      </c>
      <c r="E1196" s="30" t="s">
        <v>1616</v>
      </c>
      <c r="F1196" t="s">
        <v>549</v>
      </c>
      <c r="G1196" t="s">
        <v>1295</v>
      </c>
      <c r="H1196">
        <v>4364349</v>
      </c>
      <c r="I1196" t="s">
        <v>3023</v>
      </c>
      <c r="J1196" t="s">
        <v>3024</v>
      </c>
      <c r="K1196" t="s">
        <v>549</v>
      </c>
      <c r="L1196" t="s">
        <v>3023</v>
      </c>
      <c r="M1196" t="s">
        <v>3025</v>
      </c>
      <c r="N1196" t="s">
        <v>3026</v>
      </c>
      <c r="O1196" s="87">
        <f t="shared" si="78"/>
        <v>239.93</v>
      </c>
      <c r="P1196" t="s">
        <v>555</v>
      </c>
      <c r="Q1196" s="86">
        <v>2399300</v>
      </c>
      <c r="R1196" s="86">
        <v>54360000</v>
      </c>
      <c r="S1196">
        <f t="shared" si="79"/>
        <v>54.36</v>
      </c>
      <c r="T1196" s="86">
        <v>10280</v>
      </c>
      <c r="U1196" t="s">
        <v>1547</v>
      </c>
      <c r="Z1196" t="s">
        <v>8508</v>
      </c>
    </row>
    <row r="1197" spans="1:27" ht="15" customHeight="1" x14ac:dyDescent="0.25">
      <c r="A1197" t="s">
        <v>1615</v>
      </c>
      <c r="B1197">
        <v>28022327</v>
      </c>
      <c r="C1197" t="s">
        <v>540</v>
      </c>
      <c r="D1197" t="s">
        <v>541</v>
      </c>
      <c r="E1197" s="30" t="s">
        <v>1616</v>
      </c>
      <c r="F1197" t="s">
        <v>549</v>
      </c>
      <c r="G1197" t="s">
        <v>1295</v>
      </c>
      <c r="H1197">
        <v>4364349</v>
      </c>
      <c r="I1197" t="s">
        <v>3027</v>
      </c>
      <c r="J1197" t="s">
        <v>3028</v>
      </c>
      <c r="K1197" t="s">
        <v>549</v>
      </c>
      <c r="L1197" t="s">
        <v>3027</v>
      </c>
      <c r="M1197" t="s">
        <v>3029</v>
      </c>
      <c r="N1197" t="s">
        <v>1643</v>
      </c>
      <c r="O1197" s="87">
        <f t="shared" si="78"/>
        <v>45.16</v>
      </c>
      <c r="P1197" t="s">
        <v>555</v>
      </c>
      <c r="Q1197" s="86">
        <v>451600</v>
      </c>
      <c r="R1197" s="86">
        <v>10230000</v>
      </c>
      <c r="S1197">
        <f t="shared" si="79"/>
        <v>10.23</v>
      </c>
      <c r="T1197" s="86">
        <v>12251</v>
      </c>
      <c r="U1197" t="s">
        <v>1644</v>
      </c>
      <c r="Z1197" t="s">
        <v>8056</v>
      </c>
    </row>
    <row r="1198" spans="1:27" ht="15" customHeight="1" x14ac:dyDescent="0.25">
      <c r="A1198" t="s">
        <v>1615</v>
      </c>
      <c r="B1198">
        <v>28022327</v>
      </c>
      <c r="C1198" t="s">
        <v>540</v>
      </c>
      <c r="D1198" t="s">
        <v>541</v>
      </c>
      <c r="E1198" s="30" t="s">
        <v>1616</v>
      </c>
      <c r="F1198" t="s">
        <v>549</v>
      </c>
      <c r="G1198" t="s">
        <v>1295</v>
      </c>
      <c r="H1198">
        <v>4364349</v>
      </c>
      <c r="I1198" t="s">
        <v>3030</v>
      </c>
      <c r="J1198" t="s">
        <v>3031</v>
      </c>
      <c r="K1198" t="s">
        <v>549</v>
      </c>
      <c r="L1198" t="s">
        <v>3030</v>
      </c>
      <c r="M1198" t="s">
        <v>3032</v>
      </c>
      <c r="N1198" t="s">
        <v>1638</v>
      </c>
      <c r="O1198" s="87">
        <f t="shared" si="78"/>
        <v>18.149999999999999</v>
      </c>
      <c r="P1198" t="s">
        <v>555</v>
      </c>
      <c r="Q1198" s="86">
        <v>181500</v>
      </c>
      <c r="R1198" s="86">
        <v>4110000</v>
      </c>
      <c r="S1198">
        <f t="shared" si="79"/>
        <v>4.1100000000000003</v>
      </c>
      <c r="T1198" s="86">
        <v>12296</v>
      </c>
      <c r="U1198" t="s">
        <v>1639</v>
      </c>
      <c r="Z1198" t="s">
        <v>8523</v>
      </c>
    </row>
    <row r="1199" spans="1:27" ht="15" customHeight="1" x14ac:dyDescent="0.25">
      <c r="A1199" t="s">
        <v>1615</v>
      </c>
      <c r="B1199">
        <v>28022327</v>
      </c>
      <c r="C1199" t="s">
        <v>540</v>
      </c>
      <c r="D1199" t="s">
        <v>541</v>
      </c>
      <c r="E1199" s="30" t="s">
        <v>1616</v>
      </c>
      <c r="F1199" t="s">
        <v>549</v>
      </c>
      <c r="G1199" t="s">
        <v>1295</v>
      </c>
      <c r="H1199">
        <v>4364349</v>
      </c>
      <c r="I1199" t="s">
        <v>3033</v>
      </c>
      <c r="J1199" t="s">
        <v>3034</v>
      </c>
      <c r="K1199" t="s">
        <v>549</v>
      </c>
      <c r="L1199" t="s">
        <v>3033</v>
      </c>
      <c r="M1199" t="s">
        <v>3035</v>
      </c>
      <c r="N1199" t="s">
        <v>1899</v>
      </c>
      <c r="O1199" s="87">
        <f t="shared" si="78"/>
        <v>10.89</v>
      </c>
      <c r="P1199" t="s">
        <v>555</v>
      </c>
      <c r="Q1199" s="86">
        <v>108900</v>
      </c>
      <c r="R1199" s="86">
        <v>2470000</v>
      </c>
      <c r="S1199">
        <f t="shared" si="79"/>
        <v>2.4700000000000002</v>
      </c>
      <c r="T1199" s="86">
        <v>15947</v>
      </c>
      <c r="U1199" t="s">
        <v>1900</v>
      </c>
      <c r="Z1199" t="s">
        <v>8039</v>
      </c>
    </row>
    <row r="1200" spans="1:27" ht="15" customHeight="1" x14ac:dyDescent="0.25">
      <c r="A1200" t="s">
        <v>1615</v>
      </c>
      <c r="B1200">
        <v>28022327</v>
      </c>
      <c r="C1200" t="s">
        <v>540</v>
      </c>
      <c r="D1200" t="s">
        <v>541</v>
      </c>
      <c r="E1200" s="30" t="s">
        <v>1616</v>
      </c>
      <c r="F1200" t="s">
        <v>549</v>
      </c>
      <c r="G1200" t="s">
        <v>1295</v>
      </c>
      <c r="H1200">
        <v>4364349</v>
      </c>
      <c r="I1200" t="s">
        <v>3036</v>
      </c>
      <c r="J1200" t="s">
        <v>3037</v>
      </c>
      <c r="K1200" t="s">
        <v>549</v>
      </c>
      <c r="L1200" t="s">
        <v>3036</v>
      </c>
      <c r="M1200" t="s">
        <v>3038</v>
      </c>
      <c r="N1200" t="s">
        <v>1899</v>
      </c>
      <c r="O1200" s="87">
        <f t="shared" si="78"/>
        <v>12.12</v>
      </c>
      <c r="P1200" t="s">
        <v>555</v>
      </c>
      <c r="Q1200" s="86">
        <v>121200</v>
      </c>
      <c r="R1200" s="86">
        <v>2750000</v>
      </c>
      <c r="S1200">
        <f t="shared" si="79"/>
        <v>2.75</v>
      </c>
      <c r="T1200" s="86">
        <v>15947</v>
      </c>
      <c r="U1200" t="s">
        <v>1900</v>
      </c>
      <c r="Z1200" t="s">
        <v>8039</v>
      </c>
    </row>
    <row r="1201" spans="1:27" ht="15" customHeight="1" x14ac:dyDescent="0.25">
      <c r="A1201" t="s">
        <v>1615</v>
      </c>
      <c r="B1201">
        <v>28022327</v>
      </c>
      <c r="C1201" t="s">
        <v>540</v>
      </c>
      <c r="D1201" t="s">
        <v>541</v>
      </c>
      <c r="E1201" s="30" t="s">
        <v>1616</v>
      </c>
      <c r="F1201" t="s">
        <v>549</v>
      </c>
      <c r="G1201" t="s">
        <v>1295</v>
      </c>
      <c r="H1201">
        <v>4364349</v>
      </c>
      <c r="I1201" t="s">
        <v>3039</v>
      </c>
      <c r="J1201" t="s">
        <v>3040</v>
      </c>
      <c r="K1201" t="s">
        <v>549</v>
      </c>
      <c r="L1201" t="s">
        <v>3039</v>
      </c>
      <c r="M1201" t="s">
        <v>3041</v>
      </c>
      <c r="N1201" t="s">
        <v>2095</v>
      </c>
      <c r="O1201" s="87">
        <f t="shared" si="78"/>
        <v>80.64</v>
      </c>
      <c r="P1201" t="s">
        <v>555</v>
      </c>
      <c r="Q1201" s="86">
        <v>806400</v>
      </c>
      <c r="R1201" s="86">
        <v>18270000</v>
      </c>
      <c r="S1201">
        <f t="shared" si="79"/>
        <v>18.27</v>
      </c>
      <c r="T1201" s="86">
        <v>15111</v>
      </c>
      <c r="U1201" t="s">
        <v>1708</v>
      </c>
      <c r="Y1201" t="s">
        <v>8030</v>
      </c>
    </row>
    <row r="1202" spans="1:27" ht="15" customHeight="1" x14ac:dyDescent="0.25">
      <c r="A1202" t="s">
        <v>1615</v>
      </c>
      <c r="B1202">
        <v>28022327</v>
      </c>
      <c r="C1202" t="s">
        <v>540</v>
      </c>
      <c r="D1202" t="s">
        <v>541</v>
      </c>
      <c r="E1202" s="30" t="s">
        <v>1616</v>
      </c>
      <c r="F1202" t="s">
        <v>549</v>
      </c>
      <c r="G1202" t="s">
        <v>1295</v>
      </c>
      <c r="H1202">
        <v>4364349</v>
      </c>
      <c r="I1202" t="s">
        <v>3042</v>
      </c>
      <c r="J1202" t="s">
        <v>3043</v>
      </c>
      <c r="K1202" t="s">
        <v>549</v>
      </c>
      <c r="L1202" t="s">
        <v>3042</v>
      </c>
      <c r="M1202" t="s">
        <v>3044</v>
      </c>
      <c r="N1202" t="s">
        <v>1857</v>
      </c>
      <c r="O1202" s="87">
        <f t="shared" si="78"/>
        <v>717.74</v>
      </c>
      <c r="P1202" t="s">
        <v>555</v>
      </c>
      <c r="Q1202" s="86">
        <v>7177400</v>
      </c>
      <c r="R1202" s="86">
        <v>162620000</v>
      </c>
      <c r="S1202">
        <f t="shared" si="79"/>
        <v>162.62</v>
      </c>
      <c r="T1202" s="86">
        <v>12242</v>
      </c>
      <c r="U1202" t="s">
        <v>1858</v>
      </c>
      <c r="Z1202" t="s">
        <v>8059</v>
      </c>
    </row>
    <row r="1203" spans="1:27" ht="15" customHeight="1" x14ac:dyDescent="0.25">
      <c r="A1203" t="s">
        <v>1615</v>
      </c>
      <c r="B1203">
        <v>28022327</v>
      </c>
      <c r="C1203" t="s">
        <v>540</v>
      </c>
      <c r="D1203" t="s">
        <v>541</v>
      </c>
      <c r="E1203" s="30" t="s">
        <v>1616</v>
      </c>
      <c r="F1203" t="s">
        <v>549</v>
      </c>
      <c r="G1203" t="s">
        <v>1295</v>
      </c>
      <c r="H1203">
        <v>4364349</v>
      </c>
      <c r="I1203" t="s">
        <v>3045</v>
      </c>
      <c r="J1203" t="s">
        <v>3046</v>
      </c>
      <c r="K1203" t="s">
        <v>549</v>
      </c>
      <c r="L1203" t="s">
        <v>3045</v>
      </c>
      <c r="M1203" t="s">
        <v>3047</v>
      </c>
      <c r="N1203" t="s">
        <v>3048</v>
      </c>
      <c r="O1203" s="87">
        <f t="shared" si="78"/>
        <v>541.97</v>
      </c>
      <c r="P1203" t="s">
        <v>555</v>
      </c>
      <c r="Q1203" s="86">
        <v>5419700</v>
      </c>
      <c r="R1203" s="86">
        <v>122790000</v>
      </c>
      <c r="S1203">
        <f t="shared" si="79"/>
        <v>122.79</v>
      </c>
      <c r="T1203" s="86">
        <v>17389</v>
      </c>
      <c r="U1203" t="s">
        <v>1718</v>
      </c>
      <c r="AA1203" t="s">
        <v>8046</v>
      </c>
    </row>
    <row r="1204" spans="1:27" ht="15" customHeight="1" x14ac:dyDescent="0.25">
      <c r="A1204" t="s">
        <v>1615</v>
      </c>
      <c r="B1204">
        <v>28022327</v>
      </c>
      <c r="C1204" t="s">
        <v>540</v>
      </c>
      <c r="D1204" t="s">
        <v>541</v>
      </c>
      <c r="E1204" s="30" t="s">
        <v>1616</v>
      </c>
      <c r="F1204" t="s">
        <v>549</v>
      </c>
      <c r="G1204" t="s">
        <v>1295</v>
      </c>
      <c r="H1204">
        <v>4364349</v>
      </c>
      <c r="I1204" t="s">
        <v>3049</v>
      </c>
      <c r="J1204" t="s">
        <v>3050</v>
      </c>
      <c r="K1204" t="s">
        <v>549</v>
      </c>
      <c r="L1204" t="s">
        <v>3049</v>
      </c>
      <c r="M1204" t="s">
        <v>3051</v>
      </c>
      <c r="N1204" t="s">
        <v>3052</v>
      </c>
      <c r="O1204" s="87">
        <f t="shared" si="78"/>
        <v>819.4</v>
      </c>
      <c r="P1204" t="s">
        <v>555</v>
      </c>
      <c r="Q1204" s="86">
        <v>8194000</v>
      </c>
      <c r="R1204" s="86">
        <v>185650000</v>
      </c>
      <c r="S1204">
        <f t="shared" si="79"/>
        <v>185.65</v>
      </c>
      <c r="T1204" s="86">
        <v>17379</v>
      </c>
      <c r="U1204" t="s">
        <v>3053</v>
      </c>
      <c r="AA1204" t="s">
        <v>8583</v>
      </c>
    </row>
    <row r="1205" spans="1:27" ht="15" customHeight="1" x14ac:dyDescent="0.25">
      <c r="A1205" t="s">
        <v>1615</v>
      </c>
      <c r="B1205">
        <v>28022327</v>
      </c>
      <c r="C1205" t="s">
        <v>540</v>
      </c>
      <c r="D1205" t="s">
        <v>541</v>
      </c>
      <c r="E1205" s="30" t="s">
        <v>1616</v>
      </c>
      <c r="F1205" t="s">
        <v>549</v>
      </c>
      <c r="G1205" t="s">
        <v>1295</v>
      </c>
      <c r="H1205">
        <v>4364349</v>
      </c>
      <c r="I1205" t="s">
        <v>3054</v>
      </c>
      <c r="J1205" t="s">
        <v>3055</v>
      </c>
      <c r="K1205" t="s">
        <v>549</v>
      </c>
      <c r="L1205" t="s">
        <v>3054</v>
      </c>
      <c r="M1205" t="s">
        <v>3056</v>
      </c>
      <c r="N1205" t="s">
        <v>3057</v>
      </c>
      <c r="O1205" s="87">
        <f t="shared" si="78"/>
        <v>1474.2</v>
      </c>
      <c r="P1205" t="s">
        <v>555</v>
      </c>
      <c r="Q1205" s="86">
        <v>14742000</v>
      </c>
      <c r="R1205" s="86">
        <v>334010000</v>
      </c>
      <c r="S1205">
        <f t="shared" si="79"/>
        <v>334.01</v>
      </c>
      <c r="T1205" s="86">
        <v>13473</v>
      </c>
      <c r="U1205" t="s">
        <v>1850</v>
      </c>
      <c r="Z1205" t="s">
        <v>8054</v>
      </c>
    </row>
    <row r="1206" spans="1:27" ht="15" customHeight="1" x14ac:dyDescent="0.25">
      <c r="A1206" t="s">
        <v>1615</v>
      </c>
      <c r="B1206">
        <v>28022327</v>
      </c>
      <c r="C1206" t="s">
        <v>540</v>
      </c>
      <c r="D1206" t="s">
        <v>541</v>
      </c>
      <c r="E1206" s="30" t="s">
        <v>1616</v>
      </c>
      <c r="F1206" t="s">
        <v>549</v>
      </c>
      <c r="G1206" t="s">
        <v>1295</v>
      </c>
      <c r="H1206">
        <v>4364349</v>
      </c>
      <c r="I1206" t="s">
        <v>3058</v>
      </c>
      <c r="J1206" t="s">
        <v>3059</v>
      </c>
      <c r="K1206" t="s">
        <v>549</v>
      </c>
      <c r="L1206" t="s">
        <v>3058</v>
      </c>
      <c r="M1206" t="s">
        <v>3060</v>
      </c>
      <c r="N1206" t="s">
        <v>3061</v>
      </c>
      <c r="O1206" s="87">
        <f t="shared" si="78"/>
        <v>1600.81</v>
      </c>
      <c r="P1206" t="s">
        <v>555</v>
      </c>
      <c r="Q1206" s="86">
        <v>16008100</v>
      </c>
      <c r="R1206" s="86">
        <v>362690000</v>
      </c>
      <c r="S1206">
        <f t="shared" si="79"/>
        <v>362.69</v>
      </c>
      <c r="T1206" s="86">
        <v>15231</v>
      </c>
      <c r="U1206" t="s">
        <v>1909</v>
      </c>
      <c r="Z1206" t="s">
        <v>8026</v>
      </c>
    </row>
    <row r="1207" spans="1:27" ht="15" customHeight="1" x14ac:dyDescent="0.25">
      <c r="A1207" t="s">
        <v>1615</v>
      </c>
      <c r="B1207">
        <v>28022327</v>
      </c>
      <c r="C1207" t="s">
        <v>540</v>
      </c>
      <c r="D1207" t="s">
        <v>541</v>
      </c>
      <c r="E1207" s="30" t="s">
        <v>1616</v>
      </c>
      <c r="F1207" t="s">
        <v>549</v>
      </c>
      <c r="G1207" t="s">
        <v>1295</v>
      </c>
      <c r="H1207">
        <v>4364349</v>
      </c>
      <c r="I1207" t="s">
        <v>3062</v>
      </c>
      <c r="J1207" t="s">
        <v>3063</v>
      </c>
      <c r="K1207" t="s">
        <v>549</v>
      </c>
      <c r="L1207" t="s">
        <v>3062</v>
      </c>
      <c r="M1207" t="s">
        <v>3064</v>
      </c>
      <c r="N1207" t="s">
        <v>3065</v>
      </c>
      <c r="O1207" s="87">
        <f t="shared" si="78"/>
        <v>262.10000000000002</v>
      </c>
      <c r="P1207" t="s">
        <v>555</v>
      </c>
      <c r="Q1207" s="86">
        <v>2621000</v>
      </c>
      <c r="R1207" s="86">
        <v>59380000</v>
      </c>
      <c r="S1207">
        <f t="shared" si="79"/>
        <v>59.38</v>
      </c>
      <c r="T1207" s="86">
        <v>12349</v>
      </c>
      <c r="U1207" t="s">
        <v>1845</v>
      </c>
      <c r="Z1207" t="s">
        <v>8524</v>
      </c>
    </row>
    <row r="1208" spans="1:27" ht="15" customHeight="1" x14ac:dyDescent="0.25">
      <c r="A1208" t="s">
        <v>1615</v>
      </c>
      <c r="B1208">
        <v>28022327</v>
      </c>
      <c r="C1208" t="s">
        <v>540</v>
      </c>
      <c r="D1208" t="s">
        <v>541</v>
      </c>
      <c r="E1208" s="30" t="s">
        <v>1616</v>
      </c>
      <c r="F1208" t="s">
        <v>549</v>
      </c>
      <c r="G1208" t="s">
        <v>1295</v>
      </c>
      <c r="H1208">
        <v>4364349</v>
      </c>
      <c r="I1208" t="s">
        <v>3066</v>
      </c>
      <c r="J1208" t="s">
        <v>3067</v>
      </c>
      <c r="K1208" t="s">
        <v>549</v>
      </c>
      <c r="L1208" t="s">
        <v>3066</v>
      </c>
      <c r="M1208" t="s">
        <v>3068</v>
      </c>
      <c r="N1208" t="s">
        <v>3069</v>
      </c>
      <c r="O1208" s="87">
        <f t="shared" si="78"/>
        <v>387.08</v>
      </c>
      <c r="P1208" t="s">
        <v>555</v>
      </c>
      <c r="Q1208" s="86">
        <v>3870800</v>
      </c>
      <c r="R1208" s="86">
        <v>87700000</v>
      </c>
      <c r="S1208">
        <f t="shared" si="79"/>
        <v>87.7</v>
      </c>
      <c r="T1208" s="86">
        <v>11252</v>
      </c>
      <c r="U1208" t="s">
        <v>1815</v>
      </c>
      <c r="Z1208" t="s">
        <v>8065</v>
      </c>
    </row>
    <row r="1209" spans="1:27" ht="15" customHeight="1" x14ac:dyDescent="0.25">
      <c r="A1209" t="s">
        <v>1615</v>
      </c>
      <c r="B1209">
        <v>28022327</v>
      </c>
      <c r="C1209" t="s">
        <v>540</v>
      </c>
      <c r="D1209" t="s">
        <v>541</v>
      </c>
      <c r="E1209" s="30" t="s">
        <v>1616</v>
      </c>
      <c r="F1209" t="s">
        <v>549</v>
      </c>
      <c r="G1209" t="s">
        <v>1295</v>
      </c>
      <c r="H1209">
        <v>4364349</v>
      </c>
      <c r="I1209" t="s">
        <v>3070</v>
      </c>
      <c r="J1209" t="s">
        <v>3071</v>
      </c>
      <c r="K1209" t="s">
        <v>549</v>
      </c>
      <c r="L1209" t="s">
        <v>3070</v>
      </c>
      <c r="M1209" t="s">
        <v>3072</v>
      </c>
      <c r="N1209" t="s">
        <v>3073</v>
      </c>
      <c r="O1209" s="87">
        <f t="shared" si="78"/>
        <v>419.35</v>
      </c>
      <c r="P1209" t="s">
        <v>555</v>
      </c>
      <c r="Q1209" s="86">
        <v>4193500</v>
      </c>
      <c r="R1209" s="86">
        <v>95010000</v>
      </c>
      <c r="S1209">
        <f t="shared" si="79"/>
        <v>95.01</v>
      </c>
      <c r="T1209" s="86">
        <v>13582</v>
      </c>
      <c r="U1209" t="s">
        <v>1675</v>
      </c>
      <c r="Z1209" t="s">
        <v>8032</v>
      </c>
    </row>
    <row r="1210" spans="1:27" ht="15" customHeight="1" x14ac:dyDescent="0.25">
      <c r="A1210" t="s">
        <v>1615</v>
      </c>
      <c r="B1210">
        <v>28022327</v>
      </c>
      <c r="C1210" t="s">
        <v>540</v>
      </c>
      <c r="D1210" t="s">
        <v>541</v>
      </c>
      <c r="E1210" s="30" t="s">
        <v>1616</v>
      </c>
      <c r="F1210" t="s">
        <v>549</v>
      </c>
      <c r="G1210" t="s">
        <v>1295</v>
      </c>
      <c r="H1210">
        <v>4364349</v>
      </c>
      <c r="I1210" t="s">
        <v>3074</v>
      </c>
      <c r="J1210" t="s">
        <v>3075</v>
      </c>
      <c r="K1210" t="s">
        <v>549</v>
      </c>
      <c r="L1210" t="s">
        <v>3074</v>
      </c>
      <c r="M1210" t="s">
        <v>3076</v>
      </c>
      <c r="N1210" t="s">
        <v>3077</v>
      </c>
      <c r="O1210" s="87">
        <f t="shared" si="78"/>
        <v>143.55000000000001</v>
      </c>
      <c r="P1210" t="s">
        <v>555</v>
      </c>
      <c r="Q1210" s="86">
        <v>1435500</v>
      </c>
      <c r="R1210" s="86">
        <v>32520000</v>
      </c>
      <c r="S1210">
        <f t="shared" si="79"/>
        <v>32.520000000000003</v>
      </c>
      <c r="T1210" s="86">
        <v>13465</v>
      </c>
      <c r="U1210" t="s">
        <v>1698</v>
      </c>
      <c r="Z1210" t="s">
        <v>8029</v>
      </c>
    </row>
    <row r="1211" spans="1:27" ht="15" customHeight="1" x14ac:dyDescent="0.25">
      <c r="A1211" t="s">
        <v>1615</v>
      </c>
      <c r="B1211">
        <v>28022327</v>
      </c>
      <c r="C1211" t="s">
        <v>540</v>
      </c>
      <c r="D1211" t="s">
        <v>541</v>
      </c>
      <c r="E1211" s="30" t="s">
        <v>1616</v>
      </c>
      <c r="F1211" t="s">
        <v>549</v>
      </c>
      <c r="G1211" t="s">
        <v>1295</v>
      </c>
      <c r="H1211">
        <v>4364349</v>
      </c>
      <c r="I1211" t="s">
        <v>3078</v>
      </c>
      <c r="J1211" t="s">
        <v>3079</v>
      </c>
      <c r="K1211" t="s">
        <v>549</v>
      </c>
      <c r="L1211" t="s">
        <v>3078</v>
      </c>
      <c r="M1211" t="s">
        <v>3080</v>
      </c>
      <c r="N1211" t="s">
        <v>1857</v>
      </c>
      <c r="O1211" s="87">
        <f t="shared" si="78"/>
        <v>1219.3599999999999</v>
      </c>
      <c r="P1211" t="s">
        <v>555</v>
      </c>
      <c r="Q1211" s="86">
        <v>12193600</v>
      </c>
      <c r="R1211" s="86">
        <v>276940000</v>
      </c>
      <c r="S1211">
        <f t="shared" si="79"/>
        <v>276.94</v>
      </c>
      <c r="T1211" s="86">
        <v>12242</v>
      </c>
      <c r="U1211" t="s">
        <v>1858</v>
      </c>
      <c r="Z1211" t="s">
        <v>8059</v>
      </c>
    </row>
    <row r="1212" spans="1:27" ht="15" customHeight="1" x14ac:dyDescent="0.25">
      <c r="A1212" t="s">
        <v>1615</v>
      </c>
      <c r="B1212">
        <v>28022327</v>
      </c>
      <c r="C1212" t="s">
        <v>540</v>
      </c>
      <c r="D1212" t="s">
        <v>541</v>
      </c>
      <c r="E1212" s="30" t="s">
        <v>1616</v>
      </c>
      <c r="F1212" t="s">
        <v>549</v>
      </c>
      <c r="G1212" t="s">
        <v>1295</v>
      </c>
      <c r="H1212">
        <v>4364349</v>
      </c>
      <c r="I1212" t="s">
        <v>3081</v>
      </c>
      <c r="J1212" t="s">
        <v>3082</v>
      </c>
      <c r="K1212" t="s">
        <v>549</v>
      </c>
      <c r="L1212" t="s">
        <v>3081</v>
      </c>
      <c r="M1212" t="s">
        <v>3083</v>
      </c>
      <c r="N1212" t="s">
        <v>1857</v>
      </c>
      <c r="O1212" s="87">
        <f t="shared" si="78"/>
        <v>2014.52</v>
      </c>
      <c r="P1212" t="s">
        <v>555</v>
      </c>
      <c r="Q1212" s="86">
        <v>20145200</v>
      </c>
      <c r="R1212" s="86">
        <v>457530000</v>
      </c>
      <c r="S1212">
        <f t="shared" si="79"/>
        <v>457.53</v>
      </c>
      <c r="T1212" s="86">
        <v>12242</v>
      </c>
      <c r="U1212" t="s">
        <v>1858</v>
      </c>
      <c r="Z1212" t="s">
        <v>8059</v>
      </c>
    </row>
    <row r="1213" spans="1:27" ht="15" customHeight="1" x14ac:dyDescent="0.25">
      <c r="A1213" t="s">
        <v>1615</v>
      </c>
      <c r="B1213">
        <v>28022327</v>
      </c>
      <c r="C1213" t="s">
        <v>540</v>
      </c>
      <c r="D1213" t="s">
        <v>541</v>
      </c>
      <c r="E1213" s="30" t="s">
        <v>1616</v>
      </c>
      <c r="F1213" t="s">
        <v>549</v>
      </c>
      <c r="G1213" t="s">
        <v>1295</v>
      </c>
      <c r="H1213">
        <v>4364349</v>
      </c>
      <c r="I1213" t="s">
        <v>3084</v>
      </c>
      <c r="J1213" t="s">
        <v>3085</v>
      </c>
      <c r="K1213" t="s">
        <v>549</v>
      </c>
      <c r="L1213" t="s">
        <v>3084</v>
      </c>
      <c r="M1213" t="s">
        <v>3086</v>
      </c>
      <c r="N1213" t="s">
        <v>1857</v>
      </c>
      <c r="O1213" s="87">
        <f t="shared" si="78"/>
        <v>5167.74</v>
      </c>
      <c r="P1213" t="s">
        <v>555</v>
      </c>
      <c r="Q1213" s="86">
        <v>51677400</v>
      </c>
      <c r="R1213" s="86">
        <v>1173690000</v>
      </c>
      <c r="S1213" s="161">
        <f t="shared" si="79"/>
        <v>1173.69</v>
      </c>
      <c r="T1213" s="86">
        <v>12242</v>
      </c>
      <c r="U1213" t="s">
        <v>1858</v>
      </c>
      <c r="Z1213" t="s">
        <v>8059</v>
      </c>
    </row>
    <row r="1214" spans="1:27" ht="15" customHeight="1" x14ac:dyDescent="0.25">
      <c r="A1214" t="s">
        <v>1615</v>
      </c>
      <c r="B1214">
        <v>28022327</v>
      </c>
      <c r="C1214" t="s">
        <v>540</v>
      </c>
      <c r="D1214" t="s">
        <v>541</v>
      </c>
      <c r="E1214" s="30" t="s">
        <v>1616</v>
      </c>
      <c r="F1214" t="s">
        <v>549</v>
      </c>
      <c r="G1214" t="s">
        <v>1295</v>
      </c>
      <c r="H1214">
        <v>4364349</v>
      </c>
      <c r="I1214" t="s">
        <v>3087</v>
      </c>
      <c r="J1214" t="s">
        <v>3088</v>
      </c>
      <c r="K1214" t="s">
        <v>549</v>
      </c>
      <c r="L1214" t="s">
        <v>3087</v>
      </c>
      <c r="M1214" t="s">
        <v>3089</v>
      </c>
      <c r="N1214" t="s">
        <v>1857</v>
      </c>
      <c r="O1214" s="87">
        <f t="shared" si="78"/>
        <v>4306.4399999999996</v>
      </c>
      <c r="P1214" t="s">
        <v>555</v>
      </c>
      <c r="Q1214" s="86">
        <v>43064400</v>
      </c>
      <c r="R1214" s="86">
        <v>978070000</v>
      </c>
      <c r="S1214">
        <f t="shared" si="79"/>
        <v>978.07</v>
      </c>
      <c r="T1214" s="86">
        <v>12242</v>
      </c>
      <c r="U1214" t="s">
        <v>1858</v>
      </c>
      <c r="Z1214" t="s">
        <v>8059</v>
      </c>
    </row>
    <row r="1215" spans="1:27" ht="15" customHeight="1" x14ac:dyDescent="0.25">
      <c r="A1215" t="s">
        <v>1615</v>
      </c>
      <c r="B1215">
        <v>28022327</v>
      </c>
      <c r="C1215" t="s">
        <v>540</v>
      </c>
      <c r="D1215" t="s">
        <v>541</v>
      </c>
      <c r="E1215" s="30" t="s">
        <v>1616</v>
      </c>
      <c r="F1215" t="s">
        <v>549</v>
      </c>
      <c r="G1215" t="s">
        <v>1295</v>
      </c>
      <c r="H1215">
        <v>4364349</v>
      </c>
      <c r="I1215" t="s">
        <v>3090</v>
      </c>
      <c r="J1215" t="s">
        <v>3091</v>
      </c>
      <c r="K1215" t="s">
        <v>549</v>
      </c>
      <c r="L1215" t="s">
        <v>3090</v>
      </c>
      <c r="M1215" t="s">
        <v>3092</v>
      </c>
      <c r="N1215" t="s">
        <v>1857</v>
      </c>
      <c r="O1215" s="87">
        <f t="shared" si="78"/>
        <v>2796.78</v>
      </c>
      <c r="P1215" t="s">
        <v>555</v>
      </c>
      <c r="Q1215" s="86">
        <v>27967800</v>
      </c>
      <c r="R1215" s="86">
        <v>635200000</v>
      </c>
      <c r="S1215">
        <f t="shared" si="79"/>
        <v>635.20000000000005</v>
      </c>
      <c r="T1215" s="86">
        <v>12242</v>
      </c>
      <c r="U1215" t="s">
        <v>1858</v>
      </c>
      <c r="Z1215" t="s">
        <v>8059</v>
      </c>
    </row>
    <row r="1216" spans="1:27" ht="15" customHeight="1" x14ac:dyDescent="0.25">
      <c r="A1216" t="s">
        <v>1615</v>
      </c>
      <c r="B1216">
        <v>28022327</v>
      </c>
      <c r="C1216" t="s">
        <v>540</v>
      </c>
      <c r="D1216" t="s">
        <v>541</v>
      </c>
      <c r="E1216" s="30" t="s">
        <v>1616</v>
      </c>
      <c r="F1216" t="s">
        <v>549</v>
      </c>
      <c r="G1216" t="s">
        <v>1295</v>
      </c>
      <c r="H1216">
        <v>4364349</v>
      </c>
      <c r="I1216" t="s">
        <v>3093</v>
      </c>
      <c r="J1216" t="s">
        <v>3094</v>
      </c>
      <c r="K1216" t="s">
        <v>549</v>
      </c>
      <c r="L1216" t="s">
        <v>3093</v>
      </c>
      <c r="M1216" t="s">
        <v>3095</v>
      </c>
      <c r="N1216" t="s">
        <v>1840</v>
      </c>
      <c r="O1216" s="87">
        <f t="shared" si="78"/>
        <v>14.52</v>
      </c>
      <c r="P1216" t="s">
        <v>555</v>
      </c>
      <c r="Q1216" s="86">
        <v>145200</v>
      </c>
      <c r="R1216" s="86">
        <v>3290000</v>
      </c>
      <c r="S1216">
        <f t="shared" si="79"/>
        <v>3.29</v>
      </c>
      <c r="T1216" s="86">
        <v>12296</v>
      </c>
      <c r="U1216" t="s">
        <v>1639</v>
      </c>
      <c r="Z1216" t="s">
        <v>8523</v>
      </c>
    </row>
    <row r="1217" spans="1:26" ht="15" customHeight="1" x14ac:dyDescent="0.25">
      <c r="A1217" t="s">
        <v>1615</v>
      </c>
      <c r="B1217">
        <v>28022327</v>
      </c>
      <c r="C1217" t="s">
        <v>540</v>
      </c>
      <c r="D1217" t="s">
        <v>541</v>
      </c>
      <c r="E1217" s="30" t="s">
        <v>1616</v>
      </c>
      <c r="F1217" t="s">
        <v>549</v>
      </c>
      <c r="G1217" t="s">
        <v>1295</v>
      </c>
      <c r="H1217">
        <v>4364349</v>
      </c>
      <c r="I1217" t="s">
        <v>3096</v>
      </c>
      <c r="J1217" t="s">
        <v>3097</v>
      </c>
      <c r="K1217" t="s">
        <v>549</v>
      </c>
      <c r="L1217" t="s">
        <v>3096</v>
      </c>
      <c r="M1217" t="s">
        <v>3098</v>
      </c>
      <c r="N1217" t="s">
        <v>1825</v>
      </c>
      <c r="O1217" s="87">
        <f t="shared" si="78"/>
        <v>72.58</v>
      </c>
      <c r="P1217" t="s">
        <v>555</v>
      </c>
      <c r="Q1217" s="86">
        <v>725800</v>
      </c>
      <c r="R1217" s="86">
        <v>16450000</v>
      </c>
      <c r="S1217">
        <f t="shared" si="79"/>
        <v>16.45</v>
      </c>
      <c r="T1217" s="86">
        <v>10287</v>
      </c>
      <c r="U1217" t="s">
        <v>1826</v>
      </c>
      <c r="Z1217" t="s">
        <v>8505</v>
      </c>
    </row>
    <row r="1218" spans="1:26" ht="15" customHeight="1" x14ac:dyDescent="0.25">
      <c r="A1218" t="s">
        <v>1615</v>
      </c>
      <c r="B1218">
        <v>28022327</v>
      </c>
      <c r="C1218" t="s">
        <v>540</v>
      </c>
      <c r="D1218" t="s">
        <v>541</v>
      </c>
      <c r="E1218" s="30" t="s">
        <v>1616</v>
      </c>
      <c r="F1218" t="s">
        <v>549</v>
      </c>
      <c r="G1218" t="s">
        <v>1295</v>
      </c>
      <c r="H1218">
        <v>4364349</v>
      </c>
      <c r="I1218" t="s">
        <v>3099</v>
      </c>
      <c r="J1218" t="s">
        <v>3100</v>
      </c>
      <c r="K1218" t="s">
        <v>549</v>
      </c>
      <c r="L1218" t="s">
        <v>3099</v>
      </c>
      <c r="M1218" t="s">
        <v>3101</v>
      </c>
      <c r="N1218" t="s">
        <v>1899</v>
      </c>
      <c r="O1218" s="87">
        <f t="shared" si="78"/>
        <v>12.12</v>
      </c>
      <c r="P1218" t="s">
        <v>555</v>
      </c>
      <c r="Q1218" s="86">
        <v>121200</v>
      </c>
      <c r="R1218" s="86">
        <v>2750000</v>
      </c>
      <c r="S1218">
        <f t="shared" si="79"/>
        <v>2.75</v>
      </c>
      <c r="T1218" s="86">
        <v>15947</v>
      </c>
      <c r="U1218" t="s">
        <v>1900</v>
      </c>
      <c r="Z1218" t="s">
        <v>8039</v>
      </c>
    </row>
    <row r="1219" spans="1:26" ht="15" customHeight="1" x14ac:dyDescent="0.25">
      <c r="A1219" t="s">
        <v>1615</v>
      </c>
      <c r="B1219">
        <v>28022327</v>
      </c>
      <c r="C1219" t="s">
        <v>540</v>
      </c>
      <c r="D1219" t="s">
        <v>541</v>
      </c>
      <c r="E1219" s="30" t="s">
        <v>1616</v>
      </c>
      <c r="F1219" t="s">
        <v>549</v>
      </c>
      <c r="G1219" t="s">
        <v>1295</v>
      </c>
      <c r="H1219">
        <v>4364349</v>
      </c>
      <c r="I1219" t="s">
        <v>3102</v>
      </c>
      <c r="J1219" t="s">
        <v>3103</v>
      </c>
      <c r="K1219" t="s">
        <v>549</v>
      </c>
      <c r="L1219" t="s">
        <v>3102</v>
      </c>
      <c r="M1219" t="s">
        <v>3104</v>
      </c>
      <c r="N1219" t="s">
        <v>3105</v>
      </c>
      <c r="O1219" s="87">
        <f t="shared" si="78"/>
        <v>1197.58</v>
      </c>
      <c r="P1219" t="s">
        <v>555</v>
      </c>
      <c r="Q1219" s="86">
        <v>11975800</v>
      </c>
      <c r="R1219" s="86">
        <v>271470000</v>
      </c>
      <c r="S1219">
        <f t="shared" si="79"/>
        <v>271.47000000000003</v>
      </c>
      <c r="T1219" s="86">
        <v>14421</v>
      </c>
      <c r="U1219" t="s">
        <v>3106</v>
      </c>
      <c r="Z1219" t="s">
        <v>8584</v>
      </c>
    </row>
    <row r="1220" spans="1:26" ht="15" customHeight="1" x14ac:dyDescent="0.25">
      <c r="A1220" t="s">
        <v>1615</v>
      </c>
      <c r="B1220">
        <v>28022327</v>
      </c>
      <c r="C1220" t="s">
        <v>540</v>
      </c>
      <c r="D1220" t="s">
        <v>541</v>
      </c>
      <c r="E1220" s="30" t="s">
        <v>1616</v>
      </c>
      <c r="F1220" t="s">
        <v>549</v>
      </c>
      <c r="G1220" t="s">
        <v>1295</v>
      </c>
      <c r="H1220">
        <v>4364349</v>
      </c>
      <c r="I1220" t="s">
        <v>3107</v>
      </c>
      <c r="J1220" t="s">
        <v>3108</v>
      </c>
      <c r="K1220" t="s">
        <v>549</v>
      </c>
      <c r="L1220" t="s">
        <v>3107</v>
      </c>
      <c r="M1220" t="s">
        <v>3109</v>
      </c>
      <c r="N1220" t="s">
        <v>1805</v>
      </c>
      <c r="O1220" s="87">
        <f t="shared" si="78"/>
        <v>255.48</v>
      </c>
      <c r="P1220" t="s">
        <v>555</v>
      </c>
      <c r="Q1220" s="86">
        <v>2554800</v>
      </c>
      <c r="R1220" s="86">
        <v>57910000</v>
      </c>
      <c r="S1220">
        <f t="shared" si="79"/>
        <v>57.91</v>
      </c>
      <c r="T1220" s="86">
        <v>16072</v>
      </c>
      <c r="U1220" t="s">
        <v>1806</v>
      </c>
      <c r="Z1220" t="s">
        <v>8028</v>
      </c>
    </row>
    <row r="1221" spans="1:26" ht="15" customHeight="1" x14ac:dyDescent="0.25">
      <c r="A1221" t="s">
        <v>1615</v>
      </c>
      <c r="B1221">
        <v>28022327</v>
      </c>
      <c r="C1221" t="s">
        <v>540</v>
      </c>
      <c r="D1221" t="s">
        <v>541</v>
      </c>
      <c r="E1221" s="30" t="s">
        <v>1616</v>
      </c>
      <c r="F1221" t="s">
        <v>549</v>
      </c>
      <c r="G1221" t="s">
        <v>1295</v>
      </c>
      <c r="H1221">
        <v>4364349</v>
      </c>
      <c r="I1221" t="s">
        <v>3110</v>
      </c>
      <c r="J1221" t="s">
        <v>3111</v>
      </c>
      <c r="K1221" t="s">
        <v>549</v>
      </c>
      <c r="L1221" t="s">
        <v>3110</v>
      </c>
      <c r="M1221" t="s">
        <v>3112</v>
      </c>
      <c r="N1221" t="s">
        <v>3113</v>
      </c>
      <c r="O1221" s="87">
        <f t="shared" si="78"/>
        <v>2135.48</v>
      </c>
      <c r="P1221" t="s">
        <v>555</v>
      </c>
      <c r="Q1221" s="86">
        <v>21354800</v>
      </c>
      <c r="R1221" s="86">
        <v>484080000</v>
      </c>
      <c r="S1221">
        <f t="shared" si="79"/>
        <v>484.08</v>
      </c>
      <c r="T1221" s="86">
        <v>13450</v>
      </c>
      <c r="U1221" t="s">
        <v>1665</v>
      </c>
      <c r="Z1221" t="s">
        <v>8050</v>
      </c>
    </row>
    <row r="1222" spans="1:26" ht="15" customHeight="1" x14ac:dyDescent="0.25">
      <c r="A1222" t="s">
        <v>1615</v>
      </c>
      <c r="B1222">
        <v>28022327</v>
      </c>
      <c r="C1222" t="s">
        <v>540</v>
      </c>
      <c r="D1222" t="s">
        <v>541</v>
      </c>
      <c r="E1222" s="30" t="s">
        <v>1616</v>
      </c>
      <c r="F1222" t="s">
        <v>549</v>
      </c>
      <c r="G1222" t="s">
        <v>1295</v>
      </c>
      <c r="H1222">
        <v>4364349</v>
      </c>
      <c r="I1222" t="s">
        <v>3114</v>
      </c>
      <c r="J1222" t="s">
        <v>3115</v>
      </c>
      <c r="K1222" t="s">
        <v>549</v>
      </c>
      <c r="L1222" t="s">
        <v>3114</v>
      </c>
      <c r="M1222" t="s">
        <v>3116</v>
      </c>
      <c r="N1222" t="s">
        <v>3117</v>
      </c>
      <c r="O1222" s="87">
        <f t="shared" si="78"/>
        <v>421.29</v>
      </c>
      <c r="P1222" t="s">
        <v>555</v>
      </c>
      <c r="Q1222" s="86">
        <v>4212900</v>
      </c>
      <c r="R1222" s="86">
        <v>95500000</v>
      </c>
      <c r="S1222">
        <f t="shared" si="79"/>
        <v>95.5</v>
      </c>
      <c r="T1222" s="86">
        <v>13582</v>
      </c>
      <c r="U1222" t="s">
        <v>1675</v>
      </c>
      <c r="Z1222" t="s">
        <v>8032</v>
      </c>
    </row>
    <row r="1223" spans="1:26" ht="15" customHeight="1" x14ac:dyDescent="0.25">
      <c r="A1223" t="s">
        <v>1615</v>
      </c>
      <c r="B1223">
        <v>28022327</v>
      </c>
      <c r="C1223" t="s">
        <v>540</v>
      </c>
      <c r="D1223" t="s">
        <v>541</v>
      </c>
      <c r="E1223" s="30" t="s">
        <v>1616</v>
      </c>
      <c r="F1223" t="s">
        <v>549</v>
      </c>
      <c r="G1223" t="s">
        <v>1295</v>
      </c>
      <c r="H1223">
        <v>4364349</v>
      </c>
      <c r="I1223" t="s">
        <v>3118</v>
      </c>
      <c r="J1223" t="s">
        <v>3119</v>
      </c>
      <c r="K1223" t="s">
        <v>549</v>
      </c>
      <c r="L1223" t="s">
        <v>3118</v>
      </c>
      <c r="M1223" t="s">
        <v>3120</v>
      </c>
      <c r="N1223" t="s">
        <v>2035</v>
      </c>
      <c r="O1223" s="87">
        <f t="shared" si="78"/>
        <v>524.20000000000005</v>
      </c>
      <c r="P1223" t="s">
        <v>555</v>
      </c>
      <c r="Q1223" s="86">
        <v>5242000</v>
      </c>
      <c r="R1223" s="86">
        <v>118830000</v>
      </c>
      <c r="S1223">
        <f t="shared" si="79"/>
        <v>118.83</v>
      </c>
      <c r="T1223" s="86">
        <v>12267</v>
      </c>
      <c r="U1223" t="s">
        <v>1670</v>
      </c>
      <c r="Z1223" t="s">
        <v>8500</v>
      </c>
    </row>
    <row r="1224" spans="1:26" ht="15" customHeight="1" x14ac:dyDescent="0.25">
      <c r="A1224" t="s">
        <v>1615</v>
      </c>
      <c r="B1224">
        <v>28022327</v>
      </c>
      <c r="C1224" t="s">
        <v>540</v>
      </c>
      <c r="D1224" t="s">
        <v>541</v>
      </c>
      <c r="E1224" s="30" t="s">
        <v>1616</v>
      </c>
      <c r="F1224" t="s">
        <v>549</v>
      </c>
      <c r="G1224" t="s">
        <v>1295</v>
      </c>
      <c r="H1224">
        <v>4364349</v>
      </c>
      <c r="I1224" t="s">
        <v>3121</v>
      </c>
      <c r="J1224" t="s">
        <v>3122</v>
      </c>
      <c r="K1224" t="s">
        <v>549</v>
      </c>
      <c r="L1224" t="s">
        <v>3121</v>
      </c>
      <c r="M1224" t="s">
        <v>3123</v>
      </c>
      <c r="N1224" t="s">
        <v>3124</v>
      </c>
      <c r="O1224" s="87">
        <f t="shared" si="78"/>
        <v>3643.54</v>
      </c>
      <c r="P1224" t="s">
        <v>555</v>
      </c>
      <c r="Q1224" s="86">
        <v>36435400</v>
      </c>
      <c r="R1224" s="86">
        <v>825940000</v>
      </c>
      <c r="S1224">
        <f t="shared" si="79"/>
        <v>825.94</v>
      </c>
      <c r="T1224" s="86">
        <v>13827</v>
      </c>
      <c r="U1224" t="s">
        <v>3125</v>
      </c>
      <c r="Z1224" t="s">
        <v>8585</v>
      </c>
    </row>
    <row r="1225" spans="1:26" ht="15" customHeight="1" x14ac:dyDescent="0.25">
      <c r="A1225" t="s">
        <v>1615</v>
      </c>
      <c r="B1225">
        <v>28022327</v>
      </c>
      <c r="C1225" t="s">
        <v>540</v>
      </c>
      <c r="D1225" t="s">
        <v>541</v>
      </c>
      <c r="E1225" s="30" t="s">
        <v>1616</v>
      </c>
      <c r="F1225" t="s">
        <v>549</v>
      </c>
      <c r="G1225" t="s">
        <v>1295</v>
      </c>
      <c r="H1225">
        <v>4364349</v>
      </c>
      <c r="I1225" t="s">
        <v>3126</v>
      </c>
      <c r="J1225" t="s">
        <v>3127</v>
      </c>
      <c r="K1225" t="s">
        <v>549</v>
      </c>
      <c r="L1225" t="s">
        <v>3126</v>
      </c>
      <c r="M1225" t="s">
        <v>3128</v>
      </c>
      <c r="N1225" t="s">
        <v>1688</v>
      </c>
      <c r="O1225" s="87">
        <f t="shared" si="78"/>
        <v>43.55</v>
      </c>
      <c r="P1225" t="s">
        <v>555</v>
      </c>
      <c r="Q1225" s="86">
        <v>435500</v>
      </c>
      <c r="R1225" s="86">
        <v>9870000</v>
      </c>
      <c r="S1225">
        <f t="shared" si="79"/>
        <v>9.8699999999999992</v>
      </c>
      <c r="T1225" s="86">
        <v>16225</v>
      </c>
      <c r="U1225" t="s">
        <v>1689</v>
      </c>
      <c r="Z1225" t="s">
        <v>8021</v>
      </c>
    </row>
    <row r="1226" spans="1:26" ht="15" customHeight="1" x14ac:dyDescent="0.25">
      <c r="A1226" t="s">
        <v>1615</v>
      </c>
      <c r="B1226">
        <v>28022327</v>
      </c>
      <c r="C1226" t="s">
        <v>540</v>
      </c>
      <c r="D1226" t="s">
        <v>541</v>
      </c>
      <c r="E1226" s="30" t="s">
        <v>1616</v>
      </c>
      <c r="F1226" t="s">
        <v>549</v>
      </c>
      <c r="G1226" t="s">
        <v>1295</v>
      </c>
      <c r="H1226">
        <v>4364349</v>
      </c>
      <c r="I1226" t="s">
        <v>3129</v>
      </c>
      <c r="J1226" t="s">
        <v>3130</v>
      </c>
      <c r="K1226" t="s">
        <v>549</v>
      </c>
      <c r="L1226" t="s">
        <v>3129</v>
      </c>
      <c r="M1226" t="s">
        <v>3131</v>
      </c>
      <c r="N1226" t="s">
        <v>1683</v>
      </c>
      <c r="O1226" s="87">
        <f t="shared" si="78"/>
        <v>19.84</v>
      </c>
      <c r="P1226" t="s">
        <v>555</v>
      </c>
      <c r="Q1226" s="86">
        <v>198400</v>
      </c>
      <c r="R1226" s="86">
        <v>4500000</v>
      </c>
      <c r="S1226">
        <f t="shared" si="79"/>
        <v>4.5</v>
      </c>
      <c r="T1226" s="86">
        <v>16227</v>
      </c>
      <c r="U1226" t="s">
        <v>1684</v>
      </c>
      <c r="Z1226" t="s">
        <v>8066</v>
      </c>
    </row>
    <row r="1227" spans="1:26" ht="15" customHeight="1" x14ac:dyDescent="0.25">
      <c r="A1227" t="s">
        <v>1615</v>
      </c>
      <c r="B1227">
        <v>28022327</v>
      </c>
      <c r="C1227" t="s">
        <v>540</v>
      </c>
      <c r="D1227" t="s">
        <v>541</v>
      </c>
      <c r="E1227" s="30" t="s">
        <v>1616</v>
      </c>
      <c r="F1227" t="s">
        <v>549</v>
      </c>
      <c r="G1227" t="s">
        <v>1295</v>
      </c>
      <c r="H1227">
        <v>4364349</v>
      </c>
      <c r="I1227" t="s">
        <v>3132</v>
      </c>
      <c r="J1227" t="s">
        <v>3133</v>
      </c>
      <c r="K1227" t="s">
        <v>549</v>
      </c>
      <c r="L1227" t="s">
        <v>3132</v>
      </c>
      <c r="M1227" t="s">
        <v>3134</v>
      </c>
      <c r="N1227" t="s">
        <v>1877</v>
      </c>
      <c r="O1227" s="87">
        <f t="shared" si="78"/>
        <v>463.71</v>
      </c>
      <c r="P1227" t="s">
        <v>555</v>
      </c>
      <c r="Q1227" s="86">
        <v>4637100</v>
      </c>
      <c r="R1227" s="86">
        <v>105120000</v>
      </c>
      <c r="S1227">
        <f t="shared" si="79"/>
        <v>105.12</v>
      </c>
      <c r="T1227" s="86">
        <v>13453</v>
      </c>
      <c r="U1227" t="s">
        <v>1653</v>
      </c>
      <c r="Z1227" t="s">
        <v>8033</v>
      </c>
    </row>
    <row r="1228" spans="1:26" ht="15" customHeight="1" x14ac:dyDescent="0.25">
      <c r="A1228" t="s">
        <v>1615</v>
      </c>
      <c r="B1228">
        <v>28022327</v>
      </c>
      <c r="C1228" t="s">
        <v>540</v>
      </c>
      <c r="D1228" t="s">
        <v>541</v>
      </c>
      <c r="E1228" s="30" t="s">
        <v>1616</v>
      </c>
      <c r="F1228" t="s">
        <v>549</v>
      </c>
      <c r="G1228" t="s">
        <v>1295</v>
      </c>
      <c r="H1228">
        <v>4364349</v>
      </c>
      <c r="I1228" t="s">
        <v>3135</v>
      </c>
      <c r="J1228" t="s">
        <v>3136</v>
      </c>
      <c r="K1228" t="s">
        <v>549</v>
      </c>
      <c r="L1228" t="s">
        <v>3135</v>
      </c>
      <c r="M1228" t="s">
        <v>3137</v>
      </c>
      <c r="N1228" t="s">
        <v>3138</v>
      </c>
      <c r="O1228" s="87">
        <f t="shared" ref="O1228:O1291" si="80">Q1228/10000</f>
        <v>9266.1299999999992</v>
      </c>
      <c r="P1228" t="s">
        <v>555</v>
      </c>
      <c r="Q1228" s="86">
        <v>92661300</v>
      </c>
      <c r="R1228" s="86">
        <v>2100500000</v>
      </c>
      <c r="S1228" s="173">
        <f t="shared" ref="S1228:S1291" si="81">R1228/1000000</f>
        <v>2100.5</v>
      </c>
      <c r="T1228" s="86">
        <v>15198</v>
      </c>
      <c r="U1228" t="s">
        <v>3139</v>
      </c>
      <c r="Z1228" t="s">
        <v>8586</v>
      </c>
    </row>
    <row r="1229" spans="1:26" ht="15" customHeight="1" x14ac:dyDescent="0.25">
      <c r="A1229" t="s">
        <v>1615</v>
      </c>
      <c r="B1229">
        <v>28022327</v>
      </c>
      <c r="C1229" t="s">
        <v>540</v>
      </c>
      <c r="D1229" t="s">
        <v>541</v>
      </c>
      <c r="E1229" s="30" t="s">
        <v>1616</v>
      </c>
      <c r="F1229" t="s">
        <v>549</v>
      </c>
      <c r="G1229" t="s">
        <v>1295</v>
      </c>
      <c r="H1229">
        <v>4364349</v>
      </c>
      <c r="I1229" t="s">
        <v>3140</v>
      </c>
      <c r="J1229" t="s">
        <v>3141</v>
      </c>
      <c r="K1229" t="s">
        <v>549</v>
      </c>
      <c r="L1229" t="s">
        <v>3140</v>
      </c>
      <c r="M1229" t="s">
        <v>3142</v>
      </c>
      <c r="N1229" t="s">
        <v>3143</v>
      </c>
      <c r="O1229" s="87">
        <f t="shared" si="80"/>
        <v>927.42</v>
      </c>
      <c r="P1229" t="s">
        <v>555</v>
      </c>
      <c r="Q1229" s="86">
        <v>9274200</v>
      </c>
      <c r="R1229" s="86">
        <v>210230000</v>
      </c>
      <c r="S1229">
        <f t="shared" si="81"/>
        <v>210.23</v>
      </c>
      <c r="T1229" s="86">
        <v>13459</v>
      </c>
      <c r="U1229" t="s">
        <v>3144</v>
      </c>
      <c r="Z1229" t="s">
        <v>8504</v>
      </c>
    </row>
    <row r="1230" spans="1:26" ht="15" customHeight="1" x14ac:dyDescent="0.25">
      <c r="A1230" t="s">
        <v>1615</v>
      </c>
      <c r="B1230">
        <v>28022327</v>
      </c>
      <c r="C1230" t="s">
        <v>540</v>
      </c>
      <c r="D1230" t="s">
        <v>541</v>
      </c>
      <c r="E1230" s="30" t="s">
        <v>1616</v>
      </c>
      <c r="F1230" t="s">
        <v>549</v>
      </c>
      <c r="G1230" t="s">
        <v>1295</v>
      </c>
      <c r="H1230">
        <v>4364349</v>
      </c>
      <c r="I1230" t="s">
        <v>3145</v>
      </c>
      <c r="J1230" t="s">
        <v>3146</v>
      </c>
      <c r="K1230" t="s">
        <v>549</v>
      </c>
      <c r="L1230" t="s">
        <v>3145</v>
      </c>
      <c r="M1230" t="s">
        <v>3147</v>
      </c>
      <c r="N1230" t="s">
        <v>2055</v>
      </c>
      <c r="O1230" s="87">
        <f t="shared" si="80"/>
        <v>366.62</v>
      </c>
      <c r="P1230" t="s">
        <v>555</v>
      </c>
      <c r="Q1230" s="86">
        <v>3666200</v>
      </c>
      <c r="R1230" s="86">
        <v>83110000</v>
      </c>
      <c r="S1230">
        <f t="shared" si="81"/>
        <v>83.11</v>
      </c>
      <c r="T1230" s="86">
        <v>13465</v>
      </c>
      <c r="U1230" t="s">
        <v>1698</v>
      </c>
      <c r="Z1230" t="s">
        <v>8029</v>
      </c>
    </row>
    <row r="1231" spans="1:26" ht="15" customHeight="1" x14ac:dyDescent="0.25">
      <c r="A1231" t="s">
        <v>1615</v>
      </c>
      <c r="B1231">
        <v>28022327</v>
      </c>
      <c r="C1231" t="s">
        <v>540</v>
      </c>
      <c r="D1231" t="s">
        <v>541</v>
      </c>
      <c r="E1231" s="30" t="s">
        <v>1616</v>
      </c>
      <c r="F1231" t="s">
        <v>549</v>
      </c>
      <c r="G1231" t="s">
        <v>1295</v>
      </c>
      <c r="H1231">
        <v>4364349</v>
      </c>
      <c r="I1231" t="s">
        <v>3148</v>
      </c>
      <c r="J1231" t="s">
        <v>3149</v>
      </c>
      <c r="K1231" t="s">
        <v>549</v>
      </c>
      <c r="L1231" t="s">
        <v>3148</v>
      </c>
      <c r="M1231" t="s">
        <v>3150</v>
      </c>
      <c r="N1231" t="s">
        <v>1814</v>
      </c>
      <c r="O1231" s="87">
        <f t="shared" si="80"/>
        <v>125.8</v>
      </c>
      <c r="P1231" t="s">
        <v>555</v>
      </c>
      <c r="Q1231" s="86">
        <v>1258000</v>
      </c>
      <c r="R1231" s="86">
        <v>28520000</v>
      </c>
      <c r="S1231">
        <f t="shared" si="81"/>
        <v>28.52</v>
      </c>
      <c r="T1231" s="86">
        <v>11252</v>
      </c>
      <c r="U1231" t="s">
        <v>1815</v>
      </c>
      <c r="Z1231" t="s">
        <v>8065</v>
      </c>
    </row>
    <row r="1232" spans="1:26" ht="15" customHeight="1" x14ac:dyDescent="0.25">
      <c r="A1232" t="s">
        <v>1615</v>
      </c>
      <c r="B1232">
        <v>28022327</v>
      </c>
      <c r="C1232" t="s">
        <v>540</v>
      </c>
      <c r="D1232" t="s">
        <v>541</v>
      </c>
      <c r="E1232" s="30" t="s">
        <v>1616</v>
      </c>
      <c r="F1232" t="s">
        <v>549</v>
      </c>
      <c r="G1232" t="s">
        <v>1295</v>
      </c>
      <c r="H1232">
        <v>4364349</v>
      </c>
      <c r="I1232" t="s">
        <v>3151</v>
      </c>
      <c r="J1232" t="s">
        <v>3152</v>
      </c>
      <c r="K1232" t="s">
        <v>549</v>
      </c>
      <c r="L1232" t="s">
        <v>3151</v>
      </c>
      <c r="M1232" t="s">
        <v>3153</v>
      </c>
      <c r="N1232" t="s">
        <v>3154</v>
      </c>
      <c r="O1232" s="87">
        <f t="shared" si="80"/>
        <v>123.38</v>
      </c>
      <c r="P1232" t="s">
        <v>555</v>
      </c>
      <c r="Q1232" s="86">
        <v>1233800</v>
      </c>
      <c r="R1232" s="86">
        <v>27970000</v>
      </c>
      <c r="S1232">
        <f t="shared" si="81"/>
        <v>27.97</v>
      </c>
      <c r="T1232" s="86">
        <v>12349</v>
      </c>
      <c r="U1232" t="s">
        <v>1845</v>
      </c>
      <c r="Z1232" t="s">
        <v>8524</v>
      </c>
    </row>
    <row r="1233" spans="1:27" ht="15" customHeight="1" x14ac:dyDescent="0.25">
      <c r="A1233" t="s">
        <v>1615</v>
      </c>
      <c r="B1233">
        <v>28022327</v>
      </c>
      <c r="C1233" t="s">
        <v>540</v>
      </c>
      <c r="D1233" t="s">
        <v>541</v>
      </c>
      <c r="E1233" s="30" t="s">
        <v>1616</v>
      </c>
      <c r="F1233" t="s">
        <v>549</v>
      </c>
      <c r="G1233" t="s">
        <v>1295</v>
      </c>
      <c r="H1233">
        <v>4364349</v>
      </c>
      <c r="I1233" t="s">
        <v>3155</v>
      </c>
      <c r="J1233" t="s">
        <v>3156</v>
      </c>
      <c r="K1233" t="s">
        <v>549</v>
      </c>
      <c r="L1233" t="s">
        <v>3155</v>
      </c>
      <c r="M1233" t="s">
        <v>3157</v>
      </c>
      <c r="N1233" t="s">
        <v>1722</v>
      </c>
      <c r="O1233" s="87">
        <f t="shared" si="80"/>
        <v>270.98</v>
      </c>
      <c r="P1233" t="s">
        <v>555</v>
      </c>
      <c r="Q1233" s="86">
        <v>2709800</v>
      </c>
      <c r="R1233" s="86">
        <v>61430000</v>
      </c>
      <c r="S1233">
        <f t="shared" si="81"/>
        <v>61.43</v>
      </c>
      <c r="T1233" s="86">
        <v>17390</v>
      </c>
      <c r="U1233" t="s">
        <v>1723</v>
      </c>
      <c r="AA1233" t="s">
        <v>8503</v>
      </c>
    </row>
    <row r="1234" spans="1:27" ht="15" customHeight="1" x14ac:dyDescent="0.25">
      <c r="A1234" t="s">
        <v>1615</v>
      </c>
      <c r="B1234">
        <v>28022327</v>
      </c>
      <c r="C1234" t="s">
        <v>540</v>
      </c>
      <c r="D1234" t="s">
        <v>541</v>
      </c>
      <c r="E1234" s="30" t="s">
        <v>1616</v>
      </c>
      <c r="F1234" t="s">
        <v>549</v>
      </c>
      <c r="G1234" t="s">
        <v>1295</v>
      </c>
      <c r="H1234">
        <v>4364349</v>
      </c>
      <c r="I1234" t="s">
        <v>3158</v>
      </c>
      <c r="J1234" t="s">
        <v>3159</v>
      </c>
      <c r="K1234" t="s">
        <v>549</v>
      </c>
      <c r="L1234" t="s">
        <v>3158</v>
      </c>
      <c r="M1234" t="s">
        <v>3160</v>
      </c>
      <c r="N1234" t="s">
        <v>1904</v>
      </c>
      <c r="O1234" s="87">
        <f t="shared" si="80"/>
        <v>606.49</v>
      </c>
      <c r="P1234" t="s">
        <v>555</v>
      </c>
      <c r="Q1234" s="86">
        <v>6064900</v>
      </c>
      <c r="R1234" s="86">
        <v>137480000</v>
      </c>
      <c r="S1234">
        <f t="shared" si="81"/>
        <v>137.47999999999999</v>
      </c>
      <c r="T1234" s="86">
        <v>17383</v>
      </c>
      <c r="U1234" t="s">
        <v>1755</v>
      </c>
      <c r="AA1234" t="s">
        <v>8048</v>
      </c>
    </row>
    <row r="1235" spans="1:27" ht="15" customHeight="1" x14ac:dyDescent="0.25">
      <c r="A1235" t="s">
        <v>1615</v>
      </c>
      <c r="B1235">
        <v>28022327</v>
      </c>
      <c r="C1235" t="s">
        <v>540</v>
      </c>
      <c r="D1235" t="s">
        <v>541</v>
      </c>
      <c r="E1235" s="30" t="s">
        <v>1616</v>
      </c>
      <c r="F1235" t="s">
        <v>549</v>
      </c>
      <c r="G1235" t="s">
        <v>1295</v>
      </c>
      <c r="H1235">
        <v>4364349</v>
      </c>
      <c r="I1235" t="s">
        <v>3161</v>
      </c>
      <c r="J1235" t="s">
        <v>3162</v>
      </c>
      <c r="K1235" t="s">
        <v>549</v>
      </c>
      <c r="L1235" t="s">
        <v>3161</v>
      </c>
      <c r="M1235" t="s">
        <v>3163</v>
      </c>
      <c r="N1235" t="s">
        <v>1707</v>
      </c>
      <c r="O1235" s="87">
        <f t="shared" si="80"/>
        <v>80.64</v>
      </c>
      <c r="P1235" t="s">
        <v>555</v>
      </c>
      <c r="Q1235" s="86">
        <v>806400</v>
      </c>
      <c r="R1235" s="86">
        <v>18280000</v>
      </c>
      <c r="S1235">
        <f t="shared" si="81"/>
        <v>18.28</v>
      </c>
      <c r="T1235" s="86">
        <v>15111</v>
      </c>
      <c r="U1235" t="s">
        <v>1708</v>
      </c>
      <c r="Y1235" t="s">
        <v>8030</v>
      </c>
    </row>
    <row r="1236" spans="1:27" ht="15" customHeight="1" x14ac:dyDescent="0.25">
      <c r="A1236" t="s">
        <v>1615</v>
      </c>
      <c r="B1236">
        <v>28022327</v>
      </c>
      <c r="C1236" t="s">
        <v>540</v>
      </c>
      <c r="D1236" t="s">
        <v>541</v>
      </c>
      <c r="E1236" s="30" t="s">
        <v>1616</v>
      </c>
      <c r="F1236" t="s">
        <v>549</v>
      </c>
      <c r="G1236" t="s">
        <v>1295</v>
      </c>
      <c r="H1236">
        <v>4364349</v>
      </c>
      <c r="I1236" t="s">
        <v>3164</v>
      </c>
      <c r="J1236" t="s">
        <v>3165</v>
      </c>
      <c r="K1236" t="s">
        <v>549</v>
      </c>
      <c r="L1236" t="s">
        <v>3164</v>
      </c>
      <c r="M1236" t="s">
        <v>3166</v>
      </c>
      <c r="N1236" t="s">
        <v>1741</v>
      </c>
      <c r="O1236" s="87">
        <f t="shared" si="80"/>
        <v>206.46</v>
      </c>
      <c r="P1236" t="s">
        <v>555</v>
      </c>
      <c r="Q1236" s="86">
        <v>2064600</v>
      </c>
      <c r="R1236" s="86">
        <v>46800000</v>
      </c>
      <c r="S1236">
        <f t="shared" si="81"/>
        <v>46.8</v>
      </c>
      <c r="T1236" s="86">
        <v>17384</v>
      </c>
      <c r="U1236" t="s">
        <v>1713</v>
      </c>
      <c r="AA1236" t="s">
        <v>8055</v>
      </c>
    </row>
    <row r="1237" spans="1:27" ht="15" customHeight="1" x14ac:dyDescent="0.25">
      <c r="A1237" t="s">
        <v>1615</v>
      </c>
      <c r="B1237">
        <v>28022327</v>
      </c>
      <c r="C1237" t="s">
        <v>540</v>
      </c>
      <c r="D1237" t="s">
        <v>541</v>
      </c>
      <c r="E1237" s="30" t="s">
        <v>1616</v>
      </c>
      <c r="F1237" t="s">
        <v>549</v>
      </c>
      <c r="G1237" t="s">
        <v>1295</v>
      </c>
      <c r="H1237">
        <v>4364349</v>
      </c>
      <c r="I1237" t="s">
        <v>3167</v>
      </c>
      <c r="J1237" t="s">
        <v>3168</v>
      </c>
      <c r="K1237" t="s">
        <v>549</v>
      </c>
      <c r="L1237" t="s">
        <v>3167</v>
      </c>
      <c r="M1237" t="s">
        <v>3169</v>
      </c>
      <c r="N1237" t="s">
        <v>1717</v>
      </c>
      <c r="O1237" s="87">
        <f t="shared" si="80"/>
        <v>612.94000000000005</v>
      </c>
      <c r="P1237" t="s">
        <v>555</v>
      </c>
      <c r="Q1237" s="86">
        <v>6129400</v>
      </c>
      <c r="R1237" s="86">
        <v>138940000</v>
      </c>
      <c r="S1237">
        <f t="shared" si="81"/>
        <v>138.94</v>
      </c>
      <c r="T1237" s="86">
        <v>17389</v>
      </c>
      <c r="U1237" t="s">
        <v>1718</v>
      </c>
      <c r="AA1237" t="s">
        <v>8046</v>
      </c>
    </row>
    <row r="1238" spans="1:27" ht="15" customHeight="1" x14ac:dyDescent="0.25">
      <c r="A1238" t="s">
        <v>1615</v>
      </c>
      <c r="B1238">
        <v>28022327</v>
      </c>
      <c r="C1238" t="s">
        <v>540</v>
      </c>
      <c r="D1238" t="s">
        <v>541</v>
      </c>
      <c r="E1238" s="30" t="s">
        <v>1616</v>
      </c>
      <c r="F1238" t="s">
        <v>549</v>
      </c>
      <c r="G1238" t="s">
        <v>1295</v>
      </c>
      <c r="H1238">
        <v>4364349</v>
      </c>
      <c r="I1238" t="s">
        <v>3170</v>
      </c>
      <c r="J1238" t="s">
        <v>3171</v>
      </c>
      <c r="K1238" t="s">
        <v>549</v>
      </c>
      <c r="L1238" t="s">
        <v>3170</v>
      </c>
      <c r="M1238" t="s">
        <v>3172</v>
      </c>
      <c r="N1238" t="s">
        <v>1727</v>
      </c>
      <c r="O1238" s="87">
        <f t="shared" si="80"/>
        <v>105</v>
      </c>
      <c r="P1238" t="s">
        <v>555</v>
      </c>
      <c r="Q1238" s="86">
        <v>1050000</v>
      </c>
      <c r="R1238" s="86">
        <v>23760000</v>
      </c>
      <c r="S1238">
        <f t="shared" si="81"/>
        <v>23.76</v>
      </c>
      <c r="T1238" s="86">
        <v>15430</v>
      </c>
      <c r="U1238" t="s">
        <v>1728</v>
      </c>
      <c r="Z1238" t="s">
        <v>8035</v>
      </c>
    </row>
    <row r="1239" spans="1:27" ht="15" customHeight="1" x14ac:dyDescent="0.25">
      <c r="A1239" t="s">
        <v>1615</v>
      </c>
      <c r="B1239">
        <v>28022327</v>
      </c>
      <c r="C1239" t="s">
        <v>540</v>
      </c>
      <c r="D1239" t="s">
        <v>541</v>
      </c>
      <c r="E1239" s="30" t="s">
        <v>1616</v>
      </c>
      <c r="F1239" t="s">
        <v>549</v>
      </c>
      <c r="G1239" t="s">
        <v>1295</v>
      </c>
      <c r="H1239">
        <v>4364349</v>
      </c>
      <c r="I1239" t="s">
        <v>3173</v>
      </c>
      <c r="J1239" t="s">
        <v>3174</v>
      </c>
      <c r="K1239" t="s">
        <v>549</v>
      </c>
      <c r="L1239" t="s">
        <v>3173</v>
      </c>
      <c r="M1239" t="s">
        <v>3175</v>
      </c>
      <c r="N1239" t="s">
        <v>1620</v>
      </c>
      <c r="O1239" s="87">
        <f t="shared" si="80"/>
        <v>104.84</v>
      </c>
      <c r="P1239" t="s">
        <v>555</v>
      </c>
      <c r="Q1239" s="86">
        <v>1048400</v>
      </c>
      <c r="R1239" s="86">
        <v>23720000</v>
      </c>
      <c r="S1239">
        <f t="shared" si="81"/>
        <v>23.72</v>
      </c>
      <c r="T1239" s="86">
        <v>15537</v>
      </c>
      <c r="U1239" t="s">
        <v>1621</v>
      </c>
      <c r="Z1239" t="s">
        <v>8037</v>
      </c>
    </row>
    <row r="1240" spans="1:27" ht="15" customHeight="1" x14ac:dyDescent="0.25">
      <c r="A1240" t="s">
        <v>1615</v>
      </c>
      <c r="B1240">
        <v>28022327</v>
      </c>
      <c r="C1240" t="s">
        <v>540</v>
      </c>
      <c r="D1240" t="s">
        <v>541</v>
      </c>
      <c r="E1240" s="30" t="s">
        <v>1616</v>
      </c>
      <c r="F1240" t="s">
        <v>549</v>
      </c>
      <c r="G1240" t="s">
        <v>1295</v>
      </c>
      <c r="H1240">
        <v>4364349</v>
      </c>
      <c r="I1240" t="s">
        <v>3176</v>
      </c>
      <c r="J1240" t="s">
        <v>3177</v>
      </c>
      <c r="K1240" t="s">
        <v>549</v>
      </c>
      <c r="L1240" t="s">
        <v>3176</v>
      </c>
      <c r="M1240" t="s">
        <v>3178</v>
      </c>
      <c r="N1240" t="s">
        <v>3179</v>
      </c>
      <c r="O1240" s="87">
        <f t="shared" si="80"/>
        <v>72.58</v>
      </c>
      <c r="P1240" t="s">
        <v>555</v>
      </c>
      <c r="Q1240" s="86">
        <v>725800</v>
      </c>
      <c r="R1240" s="86">
        <v>16420000</v>
      </c>
      <c r="S1240">
        <f t="shared" si="81"/>
        <v>16.420000000000002</v>
      </c>
      <c r="T1240" s="86">
        <v>15539</v>
      </c>
      <c r="U1240" t="s">
        <v>1626</v>
      </c>
      <c r="Z1240" t="s">
        <v>8060</v>
      </c>
    </row>
    <row r="1241" spans="1:27" ht="15" customHeight="1" x14ac:dyDescent="0.25">
      <c r="A1241" t="s">
        <v>1615</v>
      </c>
      <c r="B1241">
        <v>28022327</v>
      </c>
      <c r="C1241" t="s">
        <v>540</v>
      </c>
      <c r="D1241" t="s">
        <v>541</v>
      </c>
      <c r="E1241" s="30" t="s">
        <v>1616</v>
      </c>
      <c r="F1241" t="s">
        <v>549</v>
      </c>
      <c r="G1241" t="s">
        <v>1295</v>
      </c>
      <c r="H1241">
        <v>4364349</v>
      </c>
      <c r="I1241" t="s">
        <v>3180</v>
      </c>
      <c r="J1241" t="s">
        <v>3181</v>
      </c>
      <c r="K1241" t="s">
        <v>549</v>
      </c>
      <c r="L1241" t="s">
        <v>3180</v>
      </c>
      <c r="M1241" t="s">
        <v>3182</v>
      </c>
      <c r="N1241" t="s">
        <v>1630</v>
      </c>
      <c r="O1241" s="87">
        <f t="shared" si="80"/>
        <v>362.9</v>
      </c>
      <c r="P1241" t="s">
        <v>555</v>
      </c>
      <c r="Q1241" s="86">
        <v>3629000</v>
      </c>
      <c r="R1241" s="86">
        <v>82110000</v>
      </c>
      <c r="S1241">
        <f t="shared" si="81"/>
        <v>82.11</v>
      </c>
      <c r="T1241" s="86">
        <v>15538</v>
      </c>
      <c r="U1241" t="s">
        <v>1485</v>
      </c>
      <c r="Z1241" t="s">
        <v>8036</v>
      </c>
    </row>
    <row r="1242" spans="1:27" ht="15" customHeight="1" x14ac:dyDescent="0.25">
      <c r="A1242" t="s">
        <v>1615</v>
      </c>
      <c r="B1242">
        <v>28022327</v>
      </c>
      <c r="C1242" t="s">
        <v>540</v>
      </c>
      <c r="D1242" t="s">
        <v>541</v>
      </c>
      <c r="E1242" s="30" t="s">
        <v>1616</v>
      </c>
      <c r="F1242" t="s">
        <v>549</v>
      </c>
      <c r="G1242" t="s">
        <v>1295</v>
      </c>
      <c r="H1242">
        <v>4364349</v>
      </c>
      <c r="I1242" t="s">
        <v>3183</v>
      </c>
      <c r="J1242" t="s">
        <v>3184</v>
      </c>
      <c r="K1242" t="s">
        <v>549</v>
      </c>
      <c r="L1242" t="s">
        <v>3183</v>
      </c>
      <c r="M1242" t="s">
        <v>3185</v>
      </c>
      <c r="N1242" t="s">
        <v>1634</v>
      </c>
      <c r="O1242" s="87">
        <f t="shared" si="80"/>
        <v>356.16</v>
      </c>
      <c r="P1242" t="s">
        <v>555</v>
      </c>
      <c r="Q1242" s="86">
        <v>3561600</v>
      </c>
      <c r="R1242" s="86">
        <v>80580000</v>
      </c>
      <c r="S1242">
        <f t="shared" si="81"/>
        <v>80.58</v>
      </c>
      <c r="T1242" s="86">
        <v>10277</v>
      </c>
      <c r="U1242" t="s">
        <v>1542</v>
      </c>
      <c r="Z1242" t="s">
        <v>8038</v>
      </c>
    </row>
    <row r="1243" spans="1:27" ht="15" customHeight="1" x14ac:dyDescent="0.25">
      <c r="A1243" t="s">
        <v>1615</v>
      </c>
      <c r="B1243">
        <v>28022327</v>
      </c>
      <c r="C1243" t="s">
        <v>540</v>
      </c>
      <c r="D1243" t="s">
        <v>541</v>
      </c>
      <c r="E1243" s="30" t="s">
        <v>1616</v>
      </c>
      <c r="F1243" t="s">
        <v>549</v>
      </c>
      <c r="G1243" t="s">
        <v>1295</v>
      </c>
      <c r="H1243">
        <v>4364349</v>
      </c>
      <c r="I1243" t="s">
        <v>3186</v>
      </c>
      <c r="J1243" t="s">
        <v>3187</v>
      </c>
      <c r="K1243" t="s">
        <v>549</v>
      </c>
      <c r="L1243" t="s">
        <v>3186</v>
      </c>
      <c r="M1243" t="s">
        <v>3188</v>
      </c>
      <c r="N1243" t="s">
        <v>3189</v>
      </c>
      <c r="O1243" s="87">
        <f t="shared" si="80"/>
        <v>38.11</v>
      </c>
      <c r="P1243" t="s">
        <v>555</v>
      </c>
      <c r="Q1243" s="86">
        <v>381100</v>
      </c>
      <c r="R1243" s="86">
        <v>8620000</v>
      </c>
      <c r="S1243">
        <f t="shared" si="81"/>
        <v>8.6199999999999992</v>
      </c>
      <c r="T1243" s="86">
        <v>15117</v>
      </c>
      <c r="U1243" t="s">
        <v>2946</v>
      </c>
      <c r="Y1243" t="s">
        <v>8040</v>
      </c>
    </row>
    <row r="1244" spans="1:27" ht="15" customHeight="1" x14ac:dyDescent="0.25">
      <c r="A1244" t="s">
        <v>1615</v>
      </c>
      <c r="B1244">
        <v>28022327</v>
      </c>
      <c r="C1244" t="s">
        <v>540</v>
      </c>
      <c r="D1244" t="s">
        <v>541</v>
      </c>
      <c r="E1244" s="30" t="s">
        <v>1616</v>
      </c>
      <c r="F1244" t="s">
        <v>549</v>
      </c>
      <c r="G1244" t="s">
        <v>1295</v>
      </c>
      <c r="H1244">
        <v>4364349</v>
      </c>
      <c r="I1244" t="s">
        <v>3190</v>
      </c>
      <c r="J1244" t="s">
        <v>3191</v>
      </c>
      <c r="K1244" t="s">
        <v>549</v>
      </c>
      <c r="L1244" t="s">
        <v>3190</v>
      </c>
      <c r="M1244" t="s">
        <v>3192</v>
      </c>
      <c r="N1244" t="s">
        <v>1707</v>
      </c>
      <c r="O1244" s="87">
        <f t="shared" si="80"/>
        <v>20.16</v>
      </c>
      <c r="P1244" t="s">
        <v>555</v>
      </c>
      <c r="Q1244" s="86">
        <v>201600</v>
      </c>
      <c r="R1244" s="86">
        <v>4560000</v>
      </c>
      <c r="S1244">
        <f t="shared" si="81"/>
        <v>4.5599999999999996</v>
      </c>
      <c r="T1244" s="86">
        <v>15111</v>
      </c>
      <c r="U1244" t="s">
        <v>1708</v>
      </c>
      <c r="Y1244" t="s">
        <v>8030</v>
      </c>
    </row>
    <row r="1245" spans="1:27" ht="15" customHeight="1" x14ac:dyDescent="0.25">
      <c r="A1245" t="s">
        <v>1615</v>
      </c>
      <c r="B1245">
        <v>28022327</v>
      </c>
      <c r="C1245" t="s">
        <v>540</v>
      </c>
      <c r="D1245" t="s">
        <v>541</v>
      </c>
      <c r="E1245" s="30" t="s">
        <v>1616</v>
      </c>
      <c r="F1245" t="s">
        <v>549</v>
      </c>
      <c r="G1245" t="s">
        <v>1295</v>
      </c>
      <c r="H1245">
        <v>4364349</v>
      </c>
      <c r="I1245" t="s">
        <v>3193</v>
      </c>
      <c r="J1245" t="s">
        <v>3194</v>
      </c>
      <c r="K1245" t="s">
        <v>549</v>
      </c>
      <c r="L1245" t="s">
        <v>3193</v>
      </c>
      <c r="M1245" t="s">
        <v>3195</v>
      </c>
      <c r="N1245" t="s">
        <v>1717</v>
      </c>
      <c r="O1245" s="87">
        <f t="shared" si="80"/>
        <v>129.04</v>
      </c>
      <c r="P1245" t="s">
        <v>555</v>
      </c>
      <c r="Q1245" s="86">
        <v>1290400</v>
      </c>
      <c r="R1245" s="86">
        <v>29200000</v>
      </c>
      <c r="S1245">
        <f t="shared" si="81"/>
        <v>29.2</v>
      </c>
      <c r="T1245" s="86">
        <v>17389</v>
      </c>
      <c r="U1245" t="s">
        <v>1718</v>
      </c>
      <c r="AA1245" t="s">
        <v>8046</v>
      </c>
    </row>
    <row r="1246" spans="1:27" ht="15" customHeight="1" x14ac:dyDescent="0.25">
      <c r="A1246" t="s">
        <v>1615</v>
      </c>
      <c r="B1246">
        <v>28022327</v>
      </c>
      <c r="C1246" t="s">
        <v>540</v>
      </c>
      <c r="D1246" t="s">
        <v>541</v>
      </c>
      <c r="E1246" s="30" t="s">
        <v>1616</v>
      </c>
      <c r="F1246" t="s">
        <v>549</v>
      </c>
      <c r="G1246" t="s">
        <v>1295</v>
      </c>
      <c r="H1246">
        <v>4364349</v>
      </c>
      <c r="I1246" t="s">
        <v>3196</v>
      </c>
      <c r="J1246" t="s">
        <v>3197</v>
      </c>
      <c r="K1246" t="s">
        <v>549</v>
      </c>
      <c r="L1246" t="s">
        <v>3196</v>
      </c>
      <c r="M1246" t="s">
        <v>3198</v>
      </c>
      <c r="N1246" t="s">
        <v>1741</v>
      </c>
      <c r="O1246" s="87">
        <f t="shared" si="80"/>
        <v>161.30000000000001</v>
      </c>
      <c r="P1246" t="s">
        <v>555</v>
      </c>
      <c r="Q1246" s="86">
        <v>1613000</v>
      </c>
      <c r="R1246" s="86">
        <v>36500000</v>
      </c>
      <c r="S1246">
        <f t="shared" si="81"/>
        <v>36.5</v>
      </c>
      <c r="T1246" s="86">
        <v>17384</v>
      </c>
      <c r="U1246" t="s">
        <v>1713</v>
      </c>
      <c r="AA1246" t="s">
        <v>8055</v>
      </c>
    </row>
    <row r="1247" spans="1:27" ht="15" customHeight="1" x14ac:dyDescent="0.25">
      <c r="A1247" t="s">
        <v>1615</v>
      </c>
      <c r="B1247">
        <v>28022327</v>
      </c>
      <c r="C1247" t="s">
        <v>540</v>
      </c>
      <c r="D1247" t="s">
        <v>541</v>
      </c>
      <c r="E1247" s="30" t="s">
        <v>1616</v>
      </c>
      <c r="F1247" t="s">
        <v>549</v>
      </c>
      <c r="G1247" t="s">
        <v>1295</v>
      </c>
      <c r="H1247">
        <v>4364349</v>
      </c>
      <c r="I1247" t="s">
        <v>3199</v>
      </c>
      <c r="J1247" t="s">
        <v>3200</v>
      </c>
      <c r="K1247" t="s">
        <v>549</v>
      </c>
      <c r="L1247" t="s">
        <v>3199</v>
      </c>
      <c r="M1247" t="s">
        <v>3201</v>
      </c>
      <c r="N1247" t="s">
        <v>1825</v>
      </c>
      <c r="O1247" s="87">
        <f t="shared" si="80"/>
        <v>36.29</v>
      </c>
      <c r="P1247" t="s">
        <v>555</v>
      </c>
      <c r="Q1247" s="86">
        <v>362900</v>
      </c>
      <c r="R1247" s="86">
        <v>8210000</v>
      </c>
      <c r="S1247">
        <f t="shared" si="81"/>
        <v>8.2100000000000009</v>
      </c>
      <c r="T1247" s="86">
        <v>10287</v>
      </c>
      <c r="U1247" t="s">
        <v>1826</v>
      </c>
      <c r="Z1247" t="s">
        <v>8505</v>
      </c>
    </row>
    <row r="1248" spans="1:27" ht="15" customHeight="1" x14ac:dyDescent="0.25">
      <c r="A1248" t="s">
        <v>1615</v>
      </c>
      <c r="B1248">
        <v>28022327</v>
      </c>
      <c r="C1248" t="s">
        <v>540</v>
      </c>
      <c r="D1248" t="s">
        <v>541</v>
      </c>
      <c r="E1248" s="30" t="s">
        <v>1616</v>
      </c>
      <c r="F1248" t="s">
        <v>549</v>
      </c>
      <c r="G1248" t="s">
        <v>1295</v>
      </c>
      <c r="H1248">
        <v>4364349</v>
      </c>
      <c r="I1248" t="s">
        <v>3202</v>
      </c>
      <c r="J1248" t="s">
        <v>3203</v>
      </c>
      <c r="K1248" t="s">
        <v>549</v>
      </c>
      <c r="L1248" t="s">
        <v>3202</v>
      </c>
      <c r="M1248" t="s">
        <v>3204</v>
      </c>
      <c r="N1248" t="s">
        <v>1707</v>
      </c>
      <c r="O1248" s="87">
        <f t="shared" si="80"/>
        <v>40.32</v>
      </c>
      <c r="P1248" t="s">
        <v>555</v>
      </c>
      <c r="Q1248" s="86">
        <v>403200</v>
      </c>
      <c r="R1248" s="86">
        <v>9120000</v>
      </c>
      <c r="S1248">
        <f t="shared" si="81"/>
        <v>9.1199999999999992</v>
      </c>
      <c r="T1248" s="86">
        <v>15111</v>
      </c>
      <c r="U1248" t="s">
        <v>1708</v>
      </c>
      <c r="Y1248" t="s">
        <v>8030</v>
      </c>
    </row>
    <row r="1249" spans="1:27" ht="15" customHeight="1" x14ac:dyDescent="0.25">
      <c r="A1249" t="s">
        <v>1615</v>
      </c>
      <c r="B1249">
        <v>28022327</v>
      </c>
      <c r="C1249" t="s">
        <v>540</v>
      </c>
      <c r="D1249" t="s">
        <v>541</v>
      </c>
      <c r="E1249" s="30" t="s">
        <v>1616</v>
      </c>
      <c r="F1249" t="s">
        <v>549</v>
      </c>
      <c r="G1249" t="s">
        <v>1295</v>
      </c>
      <c r="H1249">
        <v>4364349</v>
      </c>
      <c r="I1249" t="s">
        <v>3205</v>
      </c>
      <c r="J1249" t="s">
        <v>3206</v>
      </c>
      <c r="K1249" t="s">
        <v>549</v>
      </c>
      <c r="L1249" t="s">
        <v>3205</v>
      </c>
      <c r="M1249" t="s">
        <v>3207</v>
      </c>
      <c r="N1249" t="s">
        <v>1722</v>
      </c>
      <c r="O1249" s="87">
        <f t="shared" si="80"/>
        <v>406.48</v>
      </c>
      <c r="P1249" t="s">
        <v>555</v>
      </c>
      <c r="Q1249" s="86">
        <v>4064800</v>
      </c>
      <c r="R1249" s="86">
        <v>91970000</v>
      </c>
      <c r="S1249">
        <f t="shared" si="81"/>
        <v>91.97</v>
      </c>
      <c r="T1249" s="86">
        <v>17390</v>
      </c>
      <c r="U1249" t="s">
        <v>1723</v>
      </c>
      <c r="AA1249" t="s">
        <v>8503</v>
      </c>
    </row>
    <row r="1250" spans="1:27" ht="15" customHeight="1" x14ac:dyDescent="0.25">
      <c r="A1250" t="s">
        <v>1615</v>
      </c>
      <c r="B1250">
        <v>28022327</v>
      </c>
      <c r="C1250" t="s">
        <v>540</v>
      </c>
      <c r="D1250" t="s">
        <v>541</v>
      </c>
      <c r="E1250" s="30" t="s">
        <v>1616</v>
      </c>
      <c r="F1250" t="s">
        <v>549</v>
      </c>
      <c r="G1250" t="s">
        <v>1295</v>
      </c>
      <c r="H1250">
        <v>4364349</v>
      </c>
      <c r="I1250" t="s">
        <v>3208</v>
      </c>
      <c r="J1250" t="s">
        <v>3209</v>
      </c>
      <c r="K1250" t="s">
        <v>549</v>
      </c>
      <c r="L1250" t="s">
        <v>3208</v>
      </c>
      <c r="M1250" t="s">
        <v>3210</v>
      </c>
      <c r="N1250" t="s">
        <v>3113</v>
      </c>
      <c r="O1250" s="87">
        <f t="shared" si="80"/>
        <v>2277.42</v>
      </c>
      <c r="P1250" t="s">
        <v>555</v>
      </c>
      <c r="Q1250" s="86">
        <v>22774200</v>
      </c>
      <c r="R1250" s="86">
        <v>516040000</v>
      </c>
      <c r="S1250">
        <f t="shared" si="81"/>
        <v>516.04</v>
      </c>
      <c r="T1250" s="86">
        <v>13450</v>
      </c>
      <c r="U1250" t="s">
        <v>1665</v>
      </c>
      <c r="Z1250" t="s">
        <v>8050</v>
      </c>
    </row>
    <row r="1251" spans="1:27" ht="15" customHeight="1" x14ac:dyDescent="0.25">
      <c r="A1251" t="s">
        <v>1615</v>
      </c>
      <c r="B1251">
        <v>28022327</v>
      </c>
      <c r="C1251" t="s">
        <v>540</v>
      </c>
      <c r="D1251" t="s">
        <v>541</v>
      </c>
      <c r="E1251" s="30" t="s">
        <v>1616</v>
      </c>
      <c r="F1251" t="s">
        <v>549</v>
      </c>
      <c r="G1251" t="s">
        <v>1295</v>
      </c>
      <c r="H1251">
        <v>4364349</v>
      </c>
      <c r="I1251" t="s">
        <v>3211</v>
      </c>
      <c r="J1251" t="s">
        <v>3212</v>
      </c>
      <c r="K1251" t="s">
        <v>549</v>
      </c>
      <c r="L1251" t="s">
        <v>3211</v>
      </c>
      <c r="M1251" t="s">
        <v>3213</v>
      </c>
      <c r="N1251" t="s">
        <v>1688</v>
      </c>
      <c r="O1251" s="87">
        <f t="shared" si="80"/>
        <v>73.38</v>
      </c>
      <c r="P1251" t="s">
        <v>555</v>
      </c>
      <c r="Q1251" s="86">
        <v>733800</v>
      </c>
      <c r="R1251" s="86">
        <v>16630000</v>
      </c>
      <c r="S1251">
        <f t="shared" si="81"/>
        <v>16.63</v>
      </c>
      <c r="T1251" s="86">
        <v>16225</v>
      </c>
      <c r="U1251" t="s">
        <v>1689</v>
      </c>
      <c r="Z1251" t="s">
        <v>8021</v>
      </c>
    </row>
    <row r="1252" spans="1:27" ht="15" customHeight="1" x14ac:dyDescent="0.25">
      <c r="A1252" t="s">
        <v>1615</v>
      </c>
      <c r="B1252">
        <v>28022327</v>
      </c>
      <c r="C1252" t="s">
        <v>540</v>
      </c>
      <c r="D1252" t="s">
        <v>541</v>
      </c>
      <c r="E1252" s="30" t="s">
        <v>1616</v>
      </c>
      <c r="F1252" t="s">
        <v>549</v>
      </c>
      <c r="G1252" t="s">
        <v>1295</v>
      </c>
      <c r="H1252">
        <v>4364349</v>
      </c>
      <c r="I1252" t="s">
        <v>3214</v>
      </c>
      <c r="J1252" t="s">
        <v>3215</v>
      </c>
      <c r="K1252" t="s">
        <v>549</v>
      </c>
      <c r="L1252" t="s">
        <v>3214</v>
      </c>
      <c r="M1252" t="s">
        <v>3216</v>
      </c>
      <c r="N1252" t="s">
        <v>1683</v>
      </c>
      <c r="O1252" s="87">
        <f t="shared" si="80"/>
        <v>56.46</v>
      </c>
      <c r="P1252" t="s">
        <v>555</v>
      </c>
      <c r="Q1252" s="86">
        <v>564600</v>
      </c>
      <c r="R1252" s="86">
        <v>12790000</v>
      </c>
      <c r="S1252">
        <f t="shared" si="81"/>
        <v>12.79</v>
      </c>
      <c r="T1252" s="86">
        <v>16227</v>
      </c>
      <c r="U1252" t="s">
        <v>1684</v>
      </c>
      <c r="Z1252" t="s">
        <v>8066</v>
      </c>
    </row>
    <row r="1253" spans="1:27" ht="15" customHeight="1" x14ac:dyDescent="0.25">
      <c r="A1253" t="s">
        <v>1615</v>
      </c>
      <c r="B1253">
        <v>28022327</v>
      </c>
      <c r="C1253" t="s">
        <v>540</v>
      </c>
      <c r="D1253" t="s">
        <v>541</v>
      </c>
      <c r="E1253" s="30" t="s">
        <v>1616</v>
      </c>
      <c r="F1253" t="s">
        <v>549</v>
      </c>
      <c r="G1253" t="s">
        <v>1295</v>
      </c>
      <c r="H1253">
        <v>4364349</v>
      </c>
      <c r="I1253" t="s">
        <v>3217</v>
      </c>
      <c r="J1253" t="s">
        <v>3218</v>
      </c>
      <c r="K1253" t="s">
        <v>549</v>
      </c>
      <c r="L1253" t="s">
        <v>3217</v>
      </c>
      <c r="M1253" t="s">
        <v>3219</v>
      </c>
      <c r="N1253" t="s">
        <v>3220</v>
      </c>
      <c r="O1253" s="87">
        <f t="shared" si="80"/>
        <v>1120.97</v>
      </c>
      <c r="P1253" t="s">
        <v>555</v>
      </c>
      <c r="Q1253" s="86">
        <v>11209700</v>
      </c>
      <c r="R1253" s="86">
        <v>253200000</v>
      </c>
      <c r="S1253">
        <f t="shared" si="81"/>
        <v>253.2</v>
      </c>
      <c r="T1253" s="86">
        <v>13582</v>
      </c>
      <c r="U1253" t="s">
        <v>1675</v>
      </c>
      <c r="Z1253" t="s">
        <v>8032</v>
      </c>
    </row>
    <row r="1254" spans="1:27" ht="15" customHeight="1" x14ac:dyDescent="0.25">
      <c r="A1254" t="s">
        <v>1615</v>
      </c>
      <c r="B1254">
        <v>28022327</v>
      </c>
      <c r="C1254" t="s">
        <v>540</v>
      </c>
      <c r="D1254" t="s">
        <v>541</v>
      </c>
      <c r="E1254" s="30" t="s">
        <v>1616</v>
      </c>
      <c r="F1254" t="s">
        <v>549</v>
      </c>
      <c r="G1254" t="s">
        <v>1295</v>
      </c>
      <c r="H1254">
        <v>4364349</v>
      </c>
      <c r="I1254" t="s">
        <v>3221</v>
      </c>
      <c r="J1254" t="s">
        <v>3222</v>
      </c>
      <c r="K1254" t="s">
        <v>549</v>
      </c>
      <c r="L1254" t="s">
        <v>3221</v>
      </c>
      <c r="M1254" t="s">
        <v>3223</v>
      </c>
      <c r="N1254" t="s">
        <v>3224</v>
      </c>
      <c r="O1254" s="87">
        <f t="shared" si="80"/>
        <v>755.65</v>
      </c>
      <c r="P1254" t="s">
        <v>555</v>
      </c>
      <c r="Q1254" s="86">
        <v>7556500</v>
      </c>
      <c r="R1254" s="86">
        <v>170680000</v>
      </c>
      <c r="S1254">
        <f t="shared" si="81"/>
        <v>170.68</v>
      </c>
      <c r="T1254" s="86">
        <v>15231</v>
      </c>
      <c r="U1254" t="s">
        <v>1909</v>
      </c>
      <c r="Z1254" t="s">
        <v>8026</v>
      </c>
    </row>
    <row r="1255" spans="1:27" ht="15" customHeight="1" x14ac:dyDescent="0.25">
      <c r="A1255" t="s">
        <v>1615</v>
      </c>
      <c r="B1255">
        <v>28022327</v>
      </c>
      <c r="C1255" t="s">
        <v>540</v>
      </c>
      <c r="D1255" t="s">
        <v>541</v>
      </c>
      <c r="E1255" s="30" t="s">
        <v>1616</v>
      </c>
      <c r="F1255" t="s">
        <v>549</v>
      </c>
      <c r="G1255" t="s">
        <v>1295</v>
      </c>
      <c r="H1255">
        <v>4364349</v>
      </c>
      <c r="I1255" t="s">
        <v>3225</v>
      </c>
      <c r="J1255" t="s">
        <v>3226</v>
      </c>
      <c r="K1255" t="s">
        <v>549</v>
      </c>
      <c r="L1255" t="s">
        <v>3225</v>
      </c>
      <c r="M1255" t="s">
        <v>3227</v>
      </c>
      <c r="N1255" t="s">
        <v>1908</v>
      </c>
      <c r="O1255" s="87">
        <f t="shared" si="80"/>
        <v>770.97</v>
      </c>
      <c r="P1255" t="s">
        <v>555</v>
      </c>
      <c r="Q1255" s="86">
        <v>7709700</v>
      </c>
      <c r="R1255" s="86">
        <v>174140000</v>
      </c>
      <c r="S1255">
        <f t="shared" si="81"/>
        <v>174.14</v>
      </c>
      <c r="T1255" s="86">
        <v>15231</v>
      </c>
      <c r="U1255" t="s">
        <v>1909</v>
      </c>
      <c r="Z1255" t="s">
        <v>8026</v>
      </c>
    </row>
    <row r="1256" spans="1:27" ht="15" customHeight="1" x14ac:dyDescent="0.25">
      <c r="A1256" t="s">
        <v>1615</v>
      </c>
      <c r="B1256">
        <v>28022327</v>
      </c>
      <c r="C1256" t="s">
        <v>540</v>
      </c>
      <c r="D1256" t="s">
        <v>541</v>
      </c>
      <c r="E1256" s="30" t="s">
        <v>1616</v>
      </c>
      <c r="F1256" t="s">
        <v>549</v>
      </c>
      <c r="G1256" t="s">
        <v>1295</v>
      </c>
      <c r="H1256">
        <v>4364349</v>
      </c>
      <c r="I1256" t="s">
        <v>3228</v>
      </c>
      <c r="J1256" t="s">
        <v>3229</v>
      </c>
      <c r="K1256" t="s">
        <v>549</v>
      </c>
      <c r="L1256" t="s">
        <v>3228</v>
      </c>
      <c r="M1256" t="s">
        <v>3230</v>
      </c>
      <c r="N1256" t="s">
        <v>3057</v>
      </c>
      <c r="O1256" s="87">
        <f t="shared" si="80"/>
        <v>4677.3999999999996</v>
      </c>
      <c r="P1256" t="s">
        <v>555</v>
      </c>
      <c r="Q1256" s="86">
        <v>46774000</v>
      </c>
      <c r="R1256" s="86">
        <v>1056510000</v>
      </c>
      <c r="S1256">
        <f t="shared" si="81"/>
        <v>1056.51</v>
      </c>
      <c r="T1256" s="86">
        <v>13473</v>
      </c>
      <c r="U1256" t="s">
        <v>1850</v>
      </c>
      <c r="Z1256" t="s">
        <v>8054</v>
      </c>
    </row>
    <row r="1257" spans="1:27" ht="15" customHeight="1" x14ac:dyDescent="0.25">
      <c r="A1257" t="s">
        <v>1615</v>
      </c>
      <c r="B1257">
        <v>28022327</v>
      </c>
      <c r="C1257" t="s">
        <v>540</v>
      </c>
      <c r="D1257" t="s">
        <v>541</v>
      </c>
      <c r="E1257" s="30" t="s">
        <v>1616</v>
      </c>
      <c r="F1257" t="s">
        <v>549</v>
      </c>
      <c r="G1257" t="s">
        <v>1295</v>
      </c>
      <c r="H1257">
        <v>4364349</v>
      </c>
      <c r="I1257" t="s">
        <v>3231</v>
      </c>
      <c r="J1257" t="s">
        <v>3232</v>
      </c>
      <c r="K1257" t="s">
        <v>549</v>
      </c>
      <c r="L1257" t="s">
        <v>3231</v>
      </c>
      <c r="M1257" t="s">
        <v>3233</v>
      </c>
      <c r="N1257" t="s">
        <v>3057</v>
      </c>
      <c r="O1257" s="87">
        <f t="shared" si="80"/>
        <v>2012.92</v>
      </c>
      <c r="P1257" t="s">
        <v>555</v>
      </c>
      <c r="Q1257" s="86">
        <v>20129200</v>
      </c>
      <c r="R1257" s="86">
        <v>454670000</v>
      </c>
      <c r="S1257">
        <f t="shared" si="81"/>
        <v>454.67</v>
      </c>
      <c r="T1257" s="86">
        <v>13473</v>
      </c>
      <c r="U1257" t="s">
        <v>1850</v>
      </c>
      <c r="Z1257" t="s">
        <v>8054</v>
      </c>
    </row>
    <row r="1258" spans="1:27" ht="15" customHeight="1" x14ac:dyDescent="0.25">
      <c r="A1258" t="s">
        <v>1615</v>
      </c>
      <c r="B1258">
        <v>28022327</v>
      </c>
      <c r="C1258" t="s">
        <v>540</v>
      </c>
      <c r="D1258" t="s">
        <v>541</v>
      </c>
      <c r="E1258" s="30" t="s">
        <v>1616</v>
      </c>
      <c r="F1258" t="s">
        <v>549</v>
      </c>
      <c r="G1258" t="s">
        <v>1295</v>
      </c>
      <c r="H1258">
        <v>4364349</v>
      </c>
      <c r="I1258" t="s">
        <v>3234</v>
      </c>
      <c r="J1258" t="s">
        <v>3235</v>
      </c>
      <c r="K1258" t="s">
        <v>549</v>
      </c>
      <c r="L1258" t="s">
        <v>3234</v>
      </c>
      <c r="M1258" t="s">
        <v>3236</v>
      </c>
      <c r="N1258" t="s">
        <v>3237</v>
      </c>
      <c r="O1258" s="87">
        <f t="shared" si="80"/>
        <v>854.84</v>
      </c>
      <c r="P1258" t="s">
        <v>555</v>
      </c>
      <c r="Q1258" s="86">
        <v>8548400</v>
      </c>
      <c r="R1258" s="86">
        <v>193090000</v>
      </c>
      <c r="S1258">
        <f t="shared" si="81"/>
        <v>193.09</v>
      </c>
      <c r="T1258" s="86">
        <v>13582</v>
      </c>
      <c r="U1258" t="s">
        <v>1675</v>
      </c>
      <c r="Z1258" t="s">
        <v>8032</v>
      </c>
    </row>
    <row r="1259" spans="1:27" ht="15" customHeight="1" x14ac:dyDescent="0.25">
      <c r="A1259" t="s">
        <v>1615</v>
      </c>
      <c r="B1259">
        <v>28022327</v>
      </c>
      <c r="C1259" t="s">
        <v>540</v>
      </c>
      <c r="D1259" t="s">
        <v>541</v>
      </c>
      <c r="E1259" s="30" t="s">
        <v>1616</v>
      </c>
      <c r="F1259" t="s">
        <v>549</v>
      </c>
      <c r="G1259" t="s">
        <v>1295</v>
      </c>
      <c r="H1259">
        <v>4364349</v>
      </c>
      <c r="I1259" t="s">
        <v>3238</v>
      </c>
      <c r="J1259" t="s">
        <v>3239</v>
      </c>
      <c r="K1259" t="s">
        <v>549</v>
      </c>
      <c r="L1259" t="s">
        <v>3238</v>
      </c>
      <c r="M1259" t="s">
        <v>3240</v>
      </c>
      <c r="N1259" t="s">
        <v>3241</v>
      </c>
      <c r="O1259" s="87">
        <f t="shared" si="80"/>
        <v>233.87</v>
      </c>
      <c r="P1259" t="s">
        <v>555</v>
      </c>
      <c r="Q1259" s="86">
        <v>2338700</v>
      </c>
      <c r="R1259" s="86">
        <v>52830000</v>
      </c>
      <c r="S1259">
        <f t="shared" si="81"/>
        <v>52.83</v>
      </c>
      <c r="T1259" s="86">
        <v>13582</v>
      </c>
      <c r="U1259" t="s">
        <v>1675</v>
      </c>
      <c r="Z1259" t="s">
        <v>8032</v>
      </c>
    </row>
    <row r="1260" spans="1:27" ht="15" customHeight="1" x14ac:dyDescent="0.25">
      <c r="A1260" t="s">
        <v>1615</v>
      </c>
      <c r="B1260">
        <v>28022327</v>
      </c>
      <c r="C1260" t="s">
        <v>540</v>
      </c>
      <c r="D1260" t="s">
        <v>541</v>
      </c>
      <c r="E1260" s="30" t="s">
        <v>1616</v>
      </c>
      <c r="F1260" t="s">
        <v>549</v>
      </c>
      <c r="G1260" t="s">
        <v>1295</v>
      </c>
      <c r="H1260">
        <v>4364349</v>
      </c>
      <c r="I1260" t="s">
        <v>3242</v>
      </c>
      <c r="J1260" t="s">
        <v>3243</v>
      </c>
      <c r="K1260" t="s">
        <v>549</v>
      </c>
      <c r="L1260" t="s">
        <v>3242</v>
      </c>
      <c r="M1260" t="s">
        <v>3244</v>
      </c>
      <c r="N1260" t="s">
        <v>3245</v>
      </c>
      <c r="O1260" s="87">
        <f t="shared" si="80"/>
        <v>754.03</v>
      </c>
      <c r="P1260" t="s">
        <v>555</v>
      </c>
      <c r="Q1260" s="86">
        <v>7540300</v>
      </c>
      <c r="R1260" s="86">
        <v>170320000</v>
      </c>
      <c r="S1260">
        <f t="shared" si="81"/>
        <v>170.32</v>
      </c>
      <c r="T1260" s="86">
        <v>13440</v>
      </c>
      <c r="U1260" t="s">
        <v>3246</v>
      </c>
      <c r="Z1260" t="s">
        <v>8561</v>
      </c>
    </row>
    <row r="1261" spans="1:27" ht="15" customHeight="1" x14ac:dyDescent="0.25">
      <c r="A1261" t="s">
        <v>1615</v>
      </c>
      <c r="B1261">
        <v>28022327</v>
      </c>
      <c r="C1261" t="s">
        <v>540</v>
      </c>
      <c r="D1261" t="s">
        <v>541</v>
      </c>
      <c r="E1261" s="30" t="s">
        <v>1616</v>
      </c>
      <c r="F1261" t="s">
        <v>549</v>
      </c>
      <c r="G1261" t="s">
        <v>1295</v>
      </c>
      <c r="H1261">
        <v>4364349</v>
      </c>
      <c r="I1261" t="s">
        <v>3247</v>
      </c>
      <c r="J1261" t="s">
        <v>3248</v>
      </c>
      <c r="K1261" t="s">
        <v>549</v>
      </c>
      <c r="L1261" t="s">
        <v>3247</v>
      </c>
      <c r="M1261" t="s">
        <v>3249</v>
      </c>
      <c r="N1261" t="s">
        <v>2084</v>
      </c>
      <c r="O1261" s="87">
        <f t="shared" si="80"/>
        <v>290.32</v>
      </c>
      <c r="P1261" t="s">
        <v>555</v>
      </c>
      <c r="Q1261" s="86">
        <v>2903200</v>
      </c>
      <c r="R1261" s="86">
        <v>65580000</v>
      </c>
      <c r="S1261">
        <f t="shared" si="81"/>
        <v>65.58</v>
      </c>
      <c r="T1261" s="86">
        <v>12193</v>
      </c>
      <c r="U1261" t="s">
        <v>2085</v>
      </c>
      <c r="Z1261" t="s">
        <v>8579</v>
      </c>
    </row>
    <row r="1262" spans="1:27" ht="15" customHeight="1" x14ac:dyDescent="0.25">
      <c r="A1262" t="s">
        <v>1615</v>
      </c>
      <c r="B1262">
        <v>28022327</v>
      </c>
      <c r="C1262" t="s">
        <v>540</v>
      </c>
      <c r="D1262" t="s">
        <v>541</v>
      </c>
      <c r="E1262" s="30" t="s">
        <v>1616</v>
      </c>
      <c r="F1262" t="s">
        <v>549</v>
      </c>
      <c r="G1262" t="s">
        <v>1295</v>
      </c>
      <c r="H1262">
        <v>4364349</v>
      </c>
      <c r="I1262" t="s">
        <v>3250</v>
      </c>
      <c r="J1262" t="s">
        <v>3251</v>
      </c>
      <c r="K1262" t="s">
        <v>549</v>
      </c>
      <c r="L1262" t="s">
        <v>3250</v>
      </c>
      <c r="M1262" t="s">
        <v>3252</v>
      </c>
      <c r="N1262" t="s">
        <v>1899</v>
      </c>
      <c r="O1262" s="87">
        <f t="shared" si="80"/>
        <v>20.2</v>
      </c>
      <c r="P1262" t="s">
        <v>555</v>
      </c>
      <c r="Q1262" s="86">
        <v>202000</v>
      </c>
      <c r="R1262" s="86">
        <v>4560000</v>
      </c>
      <c r="S1262">
        <f t="shared" si="81"/>
        <v>4.5599999999999996</v>
      </c>
      <c r="T1262" s="86">
        <v>15947</v>
      </c>
      <c r="U1262" t="s">
        <v>1900</v>
      </c>
      <c r="Z1262" t="s">
        <v>8039</v>
      </c>
    </row>
    <row r="1263" spans="1:27" ht="15" customHeight="1" x14ac:dyDescent="0.25">
      <c r="A1263" t="s">
        <v>1615</v>
      </c>
      <c r="B1263">
        <v>28022327</v>
      </c>
      <c r="C1263" t="s">
        <v>540</v>
      </c>
      <c r="D1263" t="s">
        <v>541</v>
      </c>
      <c r="E1263" s="30" t="s">
        <v>1616</v>
      </c>
      <c r="F1263" t="s">
        <v>549</v>
      </c>
      <c r="G1263" t="s">
        <v>1295</v>
      </c>
      <c r="H1263">
        <v>4364349</v>
      </c>
      <c r="I1263" t="s">
        <v>3253</v>
      </c>
      <c r="J1263" t="s">
        <v>3254</v>
      </c>
      <c r="K1263" t="s">
        <v>549</v>
      </c>
      <c r="L1263" t="s">
        <v>3253</v>
      </c>
      <c r="M1263" t="s">
        <v>3255</v>
      </c>
      <c r="N1263" t="s">
        <v>2017</v>
      </c>
      <c r="O1263" s="87">
        <f t="shared" si="80"/>
        <v>182.82</v>
      </c>
      <c r="P1263" t="s">
        <v>555</v>
      </c>
      <c r="Q1263" s="86">
        <v>1828200</v>
      </c>
      <c r="R1263" s="86">
        <v>41300000</v>
      </c>
      <c r="S1263">
        <f t="shared" si="81"/>
        <v>41.3</v>
      </c>
      <c r="T1263" s="86">
        <v>11659</v>
      </c>
      <c r="U1263" t="s">
        <v>2018</v>
      </c>
      <c r="Z1263" t="s">
        <v>8044</v>
      </c>
    </row>
    <row r="1264" spans="1:27" ht="15" customHeight="1" x14ac:dyDescent="0.25">
      <c r="A1264" t="s">
        <v>1615</v>
      </c>
      <c r="B1264">
        <v>28022327</v>
      </c>
      <c r="C1264" t="s">
        <v>540</v>
      </c>
      <c r="D1264" t="s">
        <v>541</v>
      </c>
      <c r="E1264" s="30" t="s">
        <v>1616</v>
      </c>
      <c r="F1264" t="s">
        <v>549</v>
      </c>
      <c r="G1264" t="s">
        <v>1295</v>
      </c>
      <c r="H1264">
        <v>4364349</v>
      </c>
      <c r="I1264" t="s">
        <v>3256</v>
      </c>
      <c r="J1264" t="s">
        <v>3257</v>
      </c>
      <c r="K1264" t="s">
        <v>549</v>
      </c>
      <c r="L1264" t="s">
        <v>3256</v>
      </c>
      <c r="M1264" t="s">
        <v>3258</v>
      </c>
      <c r="N1264" t="s">
        <v>3048</v>
      </c>
      <c r="O1264" s="87">
        <f t="shared" si="80"/>
        <v>438.74</v>
      </c>
      <c r="P1264" t="s">
        <v>555</v>
      </c>
      <c r="Q1264" s="86">
        <v>4387400</v>
      </c>
      <c r="R1264" s="86">
        <v>99100000</v>
      </c>
      <c r="S1264">
        <f t="shared" si="81"/>
        <v>99.1</v>
      </c>
      <c r="T1264" s="86">
        <v>17389</v>
      </c>
      <c r="U1264" t="s">
        <v>1718</v>
      </c>
      <c r="AA1264" t="s">
        <v>8046</v>
      </c>
    </row>
    <row r="1265" spans="1:27" ht="15" customHeight="1" x14ac:dyDescent="0.25">
      <c r="A1265" t="s">
        <v>1615</v>
      </c>
      <c r="B1265">
        <v>28022327</v>
      </c>
      <c r="C1265" t="s">
        <v>540</v>
      </c>
      <c r="D1265" t="s">
        <v>541</v>
      </c>
      <c r="E1265" s="30" t="s">
        <v>1616</v>
      </c>
      <c r="F1265" t="s">
        <v>549</v>
      </c>
      <c r="G1265" t="s">
        <v>1295</v>
      </c>
      <c r="H1265">
        <v>4364349</v>
      </c>
      <c r="I1265" t="s">
        <v>3259</v>
      </c>
      <c r="J1265" t="s">
        <v>3260</v>
      </c>
      <c r="K1265" t="s">
        <v>549</v>
      </c>
      <c r="L1265" t="s">
        <v>3259</v>
      </c>
      <c r="M1265" t="s">
        <v>3261</v>
      </c>
      <c r="N1265" t="s">
        <v>3052</v>
      </c>
      <c r="O1265" s="87">
        <f t="shared" si="80"/>
        <v>483.9</v>
      </c>
      <c r="P1265" t="s">
        <v>555</v>
      </c>
      <c r="Q1265" s="86">
        <v>4839000</v>
      </c>
      <c r="R1265" s="86">
        <v>109300000</v>
      </c>
      <c r="S1265">
        <f t="shared" si="81"/>
        <v>109.3</v>
      </c>
      <c r="T1265" s="86">
        <v>17379</v>
      </c>
      <c r="U1265" t="s">
        <v>3053</v>
      </c>
      <c r="AA1265" t="s">
        <v>8583</v>
      </c>
    </row>
    <row r="1266" spans="1:27" ht="15" customHeight="1" x14ac:dyDescent="0.25">
      <c r="A1266" t="s">
        <v>1615</v>
      </c>
      <c r="B1266">
        <v>28022327</v>
      </c>
      <c r="C1266" t="s">
        <v>540</v>
      </c>
      <c r="D1266" t="s">
        <v>541</v>
      </c>
      <c r="E1266" s="30" t="s">
        <v>1616</v>
      </c>
      <c r="F1266" t="s">
        <v>549</v>
      </c>
      <c r="G1266" t="s">
        <v>1295</v>
      </c>
      <c r="H1266">
        <v>4364349</v>
      </c>
      <c r="I1266" t="s">
        <v>3262</v>
      </c>
      <c r="J1266" t="s">
        <v>3263</v>
      </c>
      <c r="K1266" t="s">
        <v>549</v>
      </c>
      <c r="L1266" t="s">
        <v>3262</v>
      </c>
      <c r="M1266" t="s">
        <v>3264</v>
      </c>
      <c r="N1266" t="s">
        <v>1904</v>
      </c>
      <c r="O1266" s="87">
        <f t="shared" si="80"/>
        <v>749.72</v>
      </c>
      <c r="P1266" t="s">
        <v>555</v>
      </c>
      <c r="Q1266" s="86">
        <v>7497200</v>
      </c>
      <c r="R1266" s="86">
        <v>169340000</v>
      </c>
      <c r="S1266">
        <f t="shared" si="81"/>
        <v>169.34</v>
      </c>
      <c r="T1266" s="86">
        <v>17383</v>
      </c>
      <c r="U1266" t="s">
        <v>1755</v>
      </c>
      <c r="AA1266" t="s">
        <v>8048</v>
      </c>
    </row>
    <row r="1267" spans="1:27" ht="15" customHeight="1" x14ac:dyDescent="0.25">
      <c r="A1267" t="s">
        <v>1615</v>
      </c>
      <c r="B1267">
        <v>28022327</v>
      </c>
      <c r="C1267" t="s">
        <v>540</v>
      </c>
      <c r="D1267" t="s">
        <v>541</v>
      </c>
      <c r="E1267" s="30" t="s">
        <v>1616</v>
      </c>
      <c r="F1267" t="s">
        <v>549</v>
      </c>
      <c r="G1267" t="s">
        <v>1295</v>
      </c>
      <c r="H1267">
        <v>4364349</v>
      </c>
      <c r="I1267" t="s">
        <v>3265</v>
      </c>
      <c r="J1267" t="s">
        <v>3266</v>
      </c>
      <c r="K1267" t="s">
        <v>549</v>
      </c>
      <c r="L1267" t="s">
        <v>3265</v>
      </c>
      <c r="M1267" t="s">
        <v>3267</v>
      </c>
      <c r="N1267" t="s">
        <v>1707</v>
      </c>
      <c r="O1267" s="87">
        <f t="shared" si="80"/>
        <v>40.32</v>
      </c>
      <c r="P1267" t="s">
        <v>555</v>
      </c>
      <c r="Q1267" s="86">
        <v>403200</v>
      </c>
      <c r="R1267" s="86">
        <v>9110000</v>
      </c>
      <c r="S1267">
        <f t="shared" si="81"/>
        <v>9.11</v>
      </c>
      <c r="T1267" s="86">
        <v>15111</v>
      </c>
      <c r="U1267" t="s">
        <v>1708</v>
      </c>
      <c r="Y1267" t="s">
        <v>8030</v>
      </c>
    </row>
    <row r="1268" spans="1:27" ht="15" customHeight="1" x14ac:dyDescent="0.25">
      <c r="A1268" t="s">
        <v>1615</v>
      </c>
      <c r="B1268">
        <v>28022327</v>
      </c>
      <c r="C1268" t="s">
        <v>540</v>
      </c>
      <c r="D1268" t="s">
        <v>541</v>
      </c>
      <c r="E1268" s="30" t="s">
        <v>1616</v>
      </c>
      <c r="F1268" t="s">
        <v>549</v>
      </c>
      <c r="G1268" t="s">
        <v>1295</v>
      </c>
      <c r="H1268">
        <v>4364349</v>
      </c>
      <c r="I1268" t="s">
        <v>3268</v>
      </c>
      <c r="J1268" t="s">
        <v>3269</v>
      </c>
      <c r="K1268" t="s">
        <v>549</v>
      </c>
      <c r="L1268" t="s">
        <v>3268</v>
      </c>
      <c r="M1268" t="s">
        <v>3270</v>
      </c>
      <c r="N1268" t="s">
        <v>1899</v>
      </c>
      <c r="O1268" s="87">
        <f t="shared" si="80"/>
        <v>12.12</v>
      </c>
      <c r="P1268" t="s">
        <v>555</v>
      </c>
      <c r="Q1268" s="86">
        <v>121200</v>
      </c>
      <c r="R1268" s="86">
        <v>2740000</v>
      </c>
      <c r="S1268">
        <f t="shared" si="81"/>
        <v>2.74</v>
      </c>
      <c r="T1268" s="86">
        <v>15947</v>
      </c>
      <c r="U1268" t="s">
        <v>1900</v>
      </c>
      <c r="Z1268" t="s">
        <v>8039</v>
      </c>
    </row>
    <row r="1269" spans="1:27" ht="15" customHeight="1" x14ac:dyDescent="0.25">
      <c r="A1269" t="s">
        <v>1615</v>
      </c>
      <c r="B1269">
        <v>28022327</v>
      </c>
      <c r="C1269" t="s">
        <v>540</v>
      </c>
      <c r="D1269" t="s">
        <v>541</v>
      </c>
      <c r="E1269" s="30" t="s">
        <v>1616</v>
      </c>
      <c r="F1269" t="s">
        <v>549</v>
      </c>
      <c r="G1269" t="s">
        <v>1295</v>
      </c>
      <c r="H1269">
        <v>4364349</v>
      </c>
      <c r="I1269" t="s">
        <v>3271</v>
      </c>
      <c r="J1269" t="s">
        <v>3272</v>
      </c>
      <c r="K1269" t="s">
        <v>549</v>
      </c>
      <c r="L1269" t="s">
        <v>3271</v>
      </c>
      <c r="M1269" t="s">
        <v>3273</v>
      </c>
      <c r="N1269" t="s">
        <v>1899</v>
      </c>
      <c r="O1269" s="87">
        <f t="shared" si="80"/>
        <v>16.16</v>
      </c>
      <c r="P1269" t="s">
        <v>555</v>
      </c>
      <c r="Q1269" s="86">
        <v>161600</v>
      </c>
      <c r="R1269" s="86">
        <v>3650000</v>
      </c>
      <c r="S1269">
        <f t="shared" si="81"/>
        <v>3.65</v>
      </c>
      <c r="T1269" s="86">
        <v>15947</v>
      </c>
      <c r="U1269" t="s">
        <v>1900</v>
      </c>
      <c r="Z1269" t="s">
        <v>8039</v>
      </c>
    </row>
    <row r="1270" spans="1:27" ht="15" customHeight="1" x14ac:dyDescent="0.25">
      <c r="A1270" t="s">
        <v>1615</v>
      </c>
      <c r="B1270">
        <v>28022327</v>
      </c>
      <c r="C1270" t="s">
        <v>540</v>
      </c>
      <c r="D1270" t="s">
        <v>541</v>
      </c>
      <c r="E1270" s="30" t="s">
        <v>1616</v>
      </c>
      <c r="F1270" t="s">
        <v>549</v>
      </c>
      <c r="G1270" t="s">
        <v>1295</v>
      </c>
      <c r="H1270">
        <v>4364349</v>
      </c>
      <c r="I1270" t="s">
        <v>3274</v>
      </c>
      <c r="J1270" t="s">
        <v>3275</v>
      </c>
      <c r="K1270" t="s">
        <v>549</v>
      </c>
      <c r="L1270" t="s">
        <v>3274</v>
      </c>
      <c r="M1270" t="s">
        <v>3276</v>
      </c>
      <c r="N1270" t="s">
        <v>2017</v>
      </c>
      <c r="O1270" s="87">
        <f t="shared" si="80"/>
        <v>182.82</v>
      </c>
      <c r="P1270" t="s">
        <v>555</v>
      </c>
      <c r="Q1270" s="86">
        <v>1828200</v>
      </c>
      <c r="R1270" s="86">
        <v>41300000</v>
      </c>
      <c r="S1270">
        <f t="shared" si="81"/>
        <v>41.3</v>
      </c>
      <c r="T1270" s="86">
        <v>11659</v>
      </c>
      <c r="U1270" t="s">
        <v>2018</v>
      </c>
      <c r="Z1270" t="s">
        <v>8044</v>
      </c>
    </row>
    <row r="1271" spans="1:27" ht="15" customHeight="1" x14ac:dyDescent="0.25">
      <c r="A1271" t="s">
        <v>1615</v>
      </c>
      <c r="B1271">
        <v>28022327</v>
      </c>
      <c r="C1271" t="s">
        <v>540</v>
      </c>
      <c r="D1271" t="s">
        <v>541</v>
      </c>
      <c r="E1271" s="30" t="s">
        <v>1616</v>
      </c>
      <c r="F1271" t="s">
        <v>549</v>
      </c>
      <c r="G1271" t="s">
        <v>1295</v>
      </c>
      <c r="H1271">
        <v>4364349</v>
      </c>
      <c r="I1271" t="s">
        <v>3277</v>
      </c>
      <c r="J1271" t="s">
        <v>3278</v>
      </c>
      <c r="K1271" t="s">
        <v>549</v>
      </c>
      <c r="L1271" t="s">
        <v>3277</v>
      </c>
      <c r="M1271" t="s">
        <v>3279</v>
      </c>
      <c r="N1271" t="s">
        <v>3280</v>
      </c>
      <c r="O1271" s="87">
        <f t="shared" si="80"/>
        <v>8.34</v>
      </c>
      <c r="P1271" t="s">
        <v>555</v>
      </c>
      <c r="Q1271" s="86">
        <v>83400</v>
      </c>
      <c r="R1271" s="86">
        <v>1880000</v>
      </c>
      <c r="S1271">
        <f t="shared" si="81"/>
        <v>1.88</v>
      </c>
      <c r="T1271" s="86">
        <v>11519</v>
      </c>
      <c r="U1271" t="s">
        <v>3281</v>
      </c>
      <c r="Z1271" t="s">
        <v>8064</v>
      </c>
    </row>
    <row r="1272" spans="1:27" ht="15" customHeight="1" x14ac:dyDescent="0.25">
      <c r="A1272" t="s">
        <v>1615</v>
      </c>
      <c r="B1272">
        <v>28022327</v>
      </c>
      <c r="C1272" t="s">
        <v>540</v>
      </c>
      <c r="D1272" t="s">
        <v>541</v>
      </c>
      <c r="E1272" s="30" t="s">
        <v>1616</v>
      </c>
      <c r="F1272" t="s">
        <v>549</v>
      </c>
      <c r="G1272" t="s">
        <v>1295</v>
      </c>
      <c r="H1272">
        <v>4364349</v>
      </c>
      <c r="I1272" t="s">
        <v>3282</v>
      </c>
      <c r="J1272" t="s">
        <v>3283</v>
      </c>
      <c r="K1272" t="s">
        <v>549</v>
      </c>
      <c r="L1272" t="s">
        <v>3282</v>
      </c>
      <c r="M1272" t="s">
        <v>3284</v>
      </c>
      <c r="N1272" t="s">
        <v>1707</v>
      </c>
      <c r="O1272" s="87">
        <f t="shared" si="80"/>
        <v>80.64</v>
      </c>
      <c r="P1272" t="s">
        <v>555</v>
      </c>
      <c r="Q1272" s="86">
        <v>806400</v>
      </c>
      <c r="R1272" s="86">
        <v>18210000</v>
      </c>
      <c r="S1272">
        <f t="shared" si="81"/>
        <v>18.21</v>
      </c>
      <c r="T1272" s="86">
        <v>15111</v>
      </c>
      <c r="U1272" t="s">
        <v>1708</v>
      </c>
      <c r="Y1272" t="s">
        <v>8030</v>
      </c>
    </row>
    <row r="1273" spans="1:27" ht="15" customHeight="1" x14ac:dyDescent="0.25">
      <c r="A1273" t="s">
        <v>1615</v>
      </c>
      <c r="B1273">
        <v>28022327</v>
      </c>
      <c r="C1273" t="s">
        <v>540</v>
      </c>
      <c r="D1273" t="s">
        <v>541</v>
      </c>
      <c r="E1273" s="30" t="s">
        <v>1616</v>
      </c>
      <c r="F1273" t="s">
        <v>549</v>
      </c>
      <c r="G1273" t="s">
        <v>1295</v>
      </c>
      <c r="H1273">
        <v>4364349</v>
      </c>
      <c r="I1273" t="s">
        <v>3285</v>
      </c>
      <c r="J1273" t="s">
        <v>3286</v>
      </c>
      <c r="K1273" t="s">
        <v>549</v>
      </c>
      <c r="L1273" t="s">
        <v>3285</v>
      </c>
      <c r="M1273" t="s">
        <v>3287</v>
      </c>
      <c r="N1273" t="s">
        <v>3245</v>
      </c>
      <c r="O1273" s="87">
        <f t="shared" si="80"/>
        <v>754.03</v>
      </c>
      <c r="P1273" t="s">
        <v>555</v>
      </c>
      <c r="Q1273" s="86">
        <v>7540300</v>
      </c>
      <c r="R1273" s="86">
        <v>170320000</v>
      </c>
      <c r="S1273">
        <f t="shared" si="81"/>
        <v>170.32</v>
      </c>
      <c r="T1273" s="86">
        <v>13440</v>
      </c>
      <c r="U1273" t="s">
        <v>3246</v>
      </c>
      <c r="Z1273" t="s">
        <v>8561</v>
      </c>
    </row>
    <row r="1274" spans="1:27" ht="15" customHeight="1" x14ac:dyDescent="0.25">
      <c r="A1274" t="s">
        <v>1615</v>
      </c>
      <c r="B1274">
        <v>28022327</v>
      </c>
      <c r="C1274" t="s">
        <v>540</v>
      </c>
      <c r="D1274" t="s">
        <v>541</v>
      </c>
      <c r="E1274" s="30" t="s">
        <v>1616</v>
      </c>
      <c r="F1274" t="s">
        <v>549</v>
      </c>
      <c r="G1274" t="s">
        <v>1295</v>
      </c>
      <c r="H1274">
        <v>4364349</v>
      </c>
      <c r="I1274" t="s">
        <v>3288</v>
      </c>
      <c r="J1274" t="s">
        <v>3289</v>
      </c>
      <c r="K1274" t="s">
        <v>549</v>
      </c>
      <c r="L1274" t="s">
        <v>3288</v>
      </c>
      <c r="M1274" t="s">
        <v>3290</v>
      </c>
      <c r="N1274" t="s">
        <v>1727</v>
      </c>
      <c r="O1274" s="87">
        <f t="shared" si="80"/>
        <v>105</v>
      </c>
      <c r="P1274" t="s">
        <v>555</v>
      </c>
      <c r="Q1274" s="86">
        <v>1050000</v>
      </c>
      <c r="R1274" s="86">
        <v>23720000</v>
      </c>
      <c r="S1274">
        <f t="shared" si="81"/>
        <v>23.72</v>
      </c>
      <c r="T1274" s="86">
        <v>15430</v>
      </c>
      <c r="U1274" t="s">
        <v>1728</v>
      </c>
      <c r="Z1274" t="s">
        <v>8035</v>
      </c>
    </row>
    <row r="1275" spans="1:27" ht="15" customHeight="1" x14ac:dyDescent="0.25">
      <c r="A1275" t="s">
        <v>1615</v>
      </c>
      <c r="B1275">
        <v>28022327</v>
      </c>
      <c r="C1275" t="s">
        <v>540</v>
      </c>
      <c r="D1275" t="s">
        <v>541</v>
      </c>
      <c r="E1275" s="30" t="s">
        <v>1616</v>
      </c>
      <c r="F1275" t="s">
        <v>549</v>
      </c>
      <c r="G1275" t="s">
        <v>1295</v>
      </c>
      <c r="H1275">
        <v>4364349</v>
      </c>
      <c r="I1275" t="s">
        <v>3291</v>
      </c>
      <c r="J1275" t="s">
        <v>3292</v>
      </c>
      <c r="K1275" t="s">
        <v>549</v>
      </c>
      <c r="L1275" t="s">
        <v>3291</v>
      </c>
      <c r="M1275" t="s">
        <v>3293</v>
      </c>
      <c r="N1275" t="s">
        <v>1620</v>
      </c>
      <c r="O1275" s="87">
        <f t="shared" si="80"/>
        <v>104.84</v>
      </c>
      <c r="P1275" t="s">
        <v>555</v>
      </c>
      <c r="Q1275" s="86">
        <v>1048400</v>
      </c>
      <c r="R1275" s="86">
        <v>23680000</v>
      </c>
      <c r="S1275">
        <f t="shared" si="81"/>
        <v>23.68</v>
      </c>
      <c r="T1275" s="86">
        <v>15537</v>
      </c>
      <c r="U1275" t="s">
        <v>1621</v>
      </c>
      <c r="Z1275" t="s">
        <v>8037</v>
      </c>
    </row>
    <row r="1276" spans="1:27" ht="15" customHeight="1" x14ac:dyDescent="0.25">
      <c r="A1276" t="s">
        <v>1615</v>
      </c>
      <c r="B1276">
        <v>28022327</v>
      </c>
      <c r="C1276" t="s">
        <v>540</v>
      </c>
      <c r="D1276" t="s">
        <v>541</v>
      </c>
      <c r="E1276" s="30" t="s">
        <v>1616</v>
      </c>
      <c r="F1276" t="s">
        <v>549</v>
      </c>
      <c r="G1276" t="s">
        <v>1295</v>
      </c>
      <c r="H1276">
        <v>4364349</v>
      </c>
      <c r="I1276" t="s">
        <v>3294</v>
      </c>
      <c r="J1276" t="s">
        <v>3295</v>
      </c>
      <c r="K1276" t="s">
        <v>549</v>
      </c>
      <c r="L1276" t="s">
        <v>3294</v>
      </c>
      <c r="M1276" t="s">
        <v>3296</v>
      </c>
      <c r="N1276" t="s">
        <v>3179</v>
      </c>
      <c r="O1276" s="87">
        <f t="shared" si="80"/>
        <v>72.58</v>
      </c>
      <c r="P1276" t="s">
        <v>555</v>
      </c>
      <c r="Q1276" s="86">
        <v>725800</v>
      </c>
      <c r="R1276" s="86">
        <v>16390000</v>
      </c>
      <c r="S1276">
        <f t="shared" si="81"/>
        <v>16.39</v>
      </c>
      <c r="T1276" s="86">
        <v>15539</v>
      </c>
      <c r="U1276" t="s">
        <v>1626</v>
      </c>
      <c r="Z1276" t="s">
        <v>8060</v>
      </c>
    </row>
    <row r="1277" spans="1:27" ht="15" customHeight="1" x14ac:dyDescent="0.25">
      <c r="A1277" t="s">
        <v>1615</v>
      </c>
      <c r="B1277">
        <v>28022327</v>
      </c>
      <c r="C1277" t="s">
        <v>540</v>
      </c>
      <c r="D1277" t="s">
        <v>541</v>
      </c>
      <c r="E1277" s="30" t="s">
        <v>1616</v>
      </c>
      <c r="F1277" t="s">
        <v>549</v>
      </c>
      <c r="G1277" t="s">
        <v>1295</v>
      </c>
      <c r="H1277">
        <v>4364349</v>
      </c>
      <c r="I1277" t="s">
        <v>3297</v>
      </c>
      <c r="J1277" t="s">
        <v>3298</v>
      </c>
      <c r="K1277" t="s">
        <v>549</v>
      </c>
      <c r="L1277" t="s">
        <v>3297</v>
      </c>
      <c r="M1277" t="s">
        <v>3299</v>
      </c>
      <c r="N1277" t="s">
        <v>1630</v>
      </c>
      <c r="O1277" s="87">
        <f t="shared" si="80"/>
        <v>362.9</v>
      </c>
      <c r="P1277" t="s">
        <v>555</v>
      </c>
      <c r="Q1277" s="86">
        <v>3629000</v>
      </c>
      <c r="R1277" s="86">
        <v>81970000</v>
      </c>
      <c r="S1277">
        <f t="shared" si="81"/>
        <v>81.97</v>
      </c>
      <c r="T1277" s="86">
        <v>15538</v>
      </c>
      <c r="U1277" t="s">
        <v>1485</v>
      </c>
      <c r="Z1277" t="s">
        <v>8036</v>
      </c>
    </row>
    <row r="1278" spans="1:27" ht="15" customHeight="1" x14ac:dyDescent="0.25">
      <c r="A1278" t="s">
        <v>1615</v>
      </c>
      <c r="B1278">
        <v>28022327</v>
      </c>
      <c r="C1278" t="s">
        <v>540</v>
      </c>
      <c r="D1278" t="s">
        <v>541</v>
      </c>
      <c r="E1278" s="30" t="s">
        <v>1616</v>
      </c>
      <c r="F1278" t="s">
        <v>549</v>
      </c>
      <c r="G1278" t="s">
        <v>1295</v>
      </c>
      <c r="H1278">
        <v>4364349</v>
      </c>
      <c r="I1278" t="s">
        <v>3300</v>
      </c>
      <c r="J1278" t="s">
        <v>3301</v>
      </c>
      <c r="K1278" t="s">
        <v>549</v>
      </c>
      <c r="L1278" t="s">
        <v>3300</v>
      </c>
      <c r="M1278" t="s">
        <v>3302</v>
      </c>
      <c r="N1278" t="s">
        <v>1634</v>
      </c>
      <c r="O1278" s="87">
        <f t="shared" si="80"/>
        <v>281.95999999999998</v>
      </c>
      <c r="P1278" t="s">
        <v>555</v>
      </c>
      <c r="Q1278" s="86">
        <v>2819600</v>
      </c>
      <c r="R1278" s="86">
        <v>63690000</v>
      </c>
      <c r="S1278">
        <f t="shared" si="81"/>
        <v>63.69</v>
      </c>
      <c r="T1278" s="86">
        <v>10277</v>
      </c>
      <c r="U1278" t="s">
        <v>1542</v>
      </c>
      <c r="Z1278" t="s">
        <v>8038</v>
      </c>
    </row>
    <row r="1279" spans="1:27" ht="15" customHeight="1" x14ac:dyDescent="0.25">
      <c r="A1279" t="s">
        <v>1615</v>
      </c>
      <c r="B1279">
        <v>28022327</v>
      </c>
      <c r="C1279" t="s">
        <v>540</v>
      </c>
      <c r="D1279" t="s">
        <v>541</v>
      </c>
      <c r="E1279" s="30" t="s">
        <v>1616</v>
      </c>
      <c r="F1279" t="s">
        <v>549</v>
      </c>
      <c r="G1279" t="s">
        <v>1295</v>
      </c>
      <c r="H1279">
        <v>4364349</v>
      </c>
      <c r="I1279" t="s">
        <v>3303</v>
      </c>
      <c r="J1279" t="s">
        <v>3304</v>
      </c>
      <c r="K1279" t="s">
        <v>549</v>
      </c>
      <c r="L1279" t="s">
        <v>3303</v>
      </c>
      <c r="M1279" t="s">
        <v>3305</v>
      </c>
      <c r="N1279" t="s">
        <v>1741</v>
      </c>
      <c r="O1279" s="87">
        <f t="shared" si="80"/>
        <v>180.66</v>
      </c>
      <c r="P1279" t="s">
        <v>555</v>
      </c>
      <c r="Q1279" s="86">
        <v>1806600</v>
      </c>
      <c r="R1279" s="86">
        <v>40810000</v>
      </c>
      <c r="S1279">
        <f t="shared" si="81"/>
        <v>40.81</v>
      </c>
      <c r="T1279" s="86">
        <v>17384</v>
      </c>
      <c r="U1279" t="s">
        <v>1755</v>
      </c>
      <c r="AA1279" t="s">
        <v>8055</v>
      </c>
    </row>
    <row r="1280" spans="1:27" ht="15" customHeight="1" x14ac:dyDescent="0.25">
      <c r="A1280" t="s">
        <v>1615</v>
      </c>
      <c r="B1280">
        <v>28022327</v>
      </c>
      <c r="C1280" t="s">
        <v>540</v>
      </c>
      <c r="D1280" t="s">
        <v>541</v>
      </c>
      <c r="E1280" s="30" t="s">
        <v>1616</v>
      </c>
      <c r="F1280" t="s">
        <v>549</v>
      </c>
      <c r="G1280" t="s">
        <v>1295</v>
      </c>
      <c r="H1280">
        <v>4364349</v>
      </c>
      <c r="I1280" t="s">
        <v>3306</v>
      </c>
      <c r="J1280" t="s">
        <v>3307</v>
      </c>
      <c r="K1280" t="s">
        <v>549</v>
      </c>
      <c r="L1280" t="s">
        <v>3306</v>
      </c>
      <c r="M1280" t="s">
        <v>3308</v>
      </c>
      <c r="N1280" t="s">
        <v>1904</v>
      </c>
      <c r="O1280" s="87">
        <f t="shared" si="80"/>
        <v>432.28</v>
      </c>
      <c r="P1280" t="s">
        <v>555</v>
      </c>
      <c r="Q1280" s="86">
        <v>4322800</v>
      </c>
      <c r="R1280" s="86">
        <v>97640000</v>
      </c>
      <c r="S1280">
        <f t="shared" si="81"/>
        <v>97.64</v>
      </c>
      <c r="T1280" s="86">
        <v>17383</v>
      </c>
      <c r="U1280" t="s">
        <v>1755</v>
      </c>
      <c r="AA1280" t="s">
        <v>8055</v>
      </c>
    </row>
    <row r="1281" spans="1:26" ht="15" customHeight="1" x14ac:dyDescent="0.25">
      <c r="A1281" t="s">
        <v>3309</v>
      </c>
      <c r="B1281">
        <v>16914446</v>
      </c>
      <c r="C1281" t="s">
        <v>540</v>
      </c>
      <c r="D1281" t="s">
        <v>3310</v>
      </c>
      <c r="E1281" s="30" t="s">
        <v>3311</v>
      </c>
      <c r="F1281" t="s">
        <v>549</v>
      </c>
      <c r="G1281" t="s">
        <v>1295</v>
      </c>
      <c r="H1281">
        <v>4364349</v>
      </c>
      <c r="I1281" t="s">
        <v>3312</v>
      </c>
      <c r="J1281" t="s">
        <v>3313</v>
      </c>
      <c r="K1281" t="s">
        <v>549</v>
      </c>
      <c r="L1281" t="s">
        <v>3312</v>
      </c>
      <c r="M1281" t="s">
        <v>3314</v>
      </c>
      <c r="N1281" t="s">
        <v>3315</v>
      </c>
      <c r="O1281" s="87">
        <f t="shared" si="80"/>
        <v>65000</v>
      </c>
      <c r="P1281" t="s">
        <v>555</v>
      </c>
      <c r="Q1281" s="86">
        <v>650000000</v>
      </c>
      <c r="R1281" s="86">
        <v>14736200000</v>
      </c>
      <c r="S1281" s="158">
        <f t="shared" si="81"/>
        <v>14736.2</v>
      </c>
      <c r="T1281" s="86">
        <v>10036</v>
      </c>
      <c r="U1281" t="s">
        <v>3316</v>
      </c>
      <c r="V1281" t="s">
        <v>8048</v>
      </c>
      <c r="Z1281" t="s">
        <v>8543</v>
      </c>
    </row>
    <row r="1282" spans="1:26" ht="15" customHeight="1" x14ac:dyDescent="0.25">
      <c r="A1282" t="s">
        <v>2113</v>
      </c>
      <c r="B1282">
        <v>26544880</v>
      </c>
      <c r="C1282" t="s">
        <v>540</v>
      </c>
      <c r="D1282" t="s">
        <v>2114</v>
      </c>
      <c r="E1282" s="30" t="s">
        <v>2115</v>
      </c>
      <c r="F1282" t="s">
        <v>549</v>
      </c>
      <c r="G1282" t="s">
        <v>1295</v>
      </c>
      <c r="H1282">
        <v>4364349</v>
      </c>
      <c r="I1282" t="s">
        <v>3317</v>
      </c>
      <c r="J1282" t="s">
        <v>3318</v>
      </c>
      <c r="K1282" t="s">
        <v>549</v>
      </c>
      <c r="L1282" t="s">
        <v>3317</v>
      </c>
      <c r="M1282" t="s">
        <v>3319</v>
      </c>
      <c r="N1282" t="s">
        <v>3320</v>
      </c>
      <c r="O1282" s="87">
        <f t="shared" si="80"/>
        <v>11600</v>
      </c>
      <c r="P1282" t="s">
        <v>555</v>
      </c>
      <c r="Q1282" s="86">
        <v>116000000</v>
      </c>
      <c r="R1282" s="86">
        <v>2622000000</v>
      </c>
      <c r="S1282" s="160">
        <f t="shared" si="81"/>
        <v>2622</v>
      </c>
      <c r="T1282" s="86">
        <v>11273</v>
      </c>
      <c r="U1282" t="s">
        <v>2120</v>
      </c>
      <c r="Z1282" t="s">
        <v>8515</v>
      </c>
    </row>
    <row r="1283" spans="1:26" ht="15" customHeight="1" x14ac:dyDescent="0.25">
      <c r="A1283" t="s">
        <v>3321</v>
      </c>
      <c r="B1283">
        <v>12609954</v>
      </c>
      <c r="C1283" t="s">
        <v>540</v>
      </c>
      <c r="D1283" t="s">
        <v>3322</v>
      </c>
      <c r="E1283" s="30" t="s">
        <v>3323</v>
      </c>
      <c r="F1283" t="s">
        <v>549</v>
      </c>
      <c r="G1283" t="s">
        <v>1295</v>
      </c>
      <c r="H1283">
        <v>4364349</v>
      </c>
      <c r="I1283" t="s">
        <v>3324</v>
      </c>
      <c r="J1283" t="s">
        <v>3325</v>
      </c>
      <c r="K1283" t="s">
        <v>549</v>
      </c>
      <c r="L1283" t="s">
        <v>3324</v>
      </c>
      <c r="M1283" t="s">
        <v>3326</v>
      </c>
      <c r="N1283" t="s">
        <v>3327</v>
      </c>
      <c r="O1283" s="87">
        <f t="shared" si="80"/>
        <v>31200</v>
      </c>
      <c r="P1283" t="s">
        <v>555</v>
      </c>
      <c r="Q1283" s="86">
        <v>312000000</v>
      </c>
      <c r="R1283" s="86">
        <v>7058820000</v>
      </c>
      <c r="S1283" s="178">
        <f t="shared" si="81"/>
        <v>7058.82</v>
      </c>
      <c r="T1283" s="86">
        <v>10329</v>
      </c>
      <c r="U1283" t="s">
        <v>3328</v>
      </c>
      <c r="Z1283" t="s">
        <v>8548</v>
      </c>
    </row>
    <row r="1284" spans="1:26" ht="15" customHeight="1" x14ac:dyDescent="0.25">
      <c r="A1284" t="s">
        <v>3321</v>
      </c>
      <c r="B1284">
        <v>12609954</v>
      </c>
      <c r="C1284" t="s">
        <v>540</v>
      </c>
      <c r="D1284" t="s">
        <v>3322</v>
      </c>
      <c r="E1284" s="30" t="s">
        <v>3323</v>
      </c>
      <c r="F1284" t="s">
        <v>549</v>
      </c>
      <c r="G1284" t="s">
        <v>1295</v>
      </c>
      <c r="H1284">
        <v>4364349</v>
      </c>
      <c r="I1284" t="s">
        <v>3329</v>
      </c>
      <c r="J1284" t="s">
        <v>3330</v>
      </c>
      <c r="K1284" t="s">
        <v>549</v>
      </c>
      <c r="L1284" t="s">
        <v>3329</v>
      </c>
      <c r="M1284" t="s">
        <v>3331</v>
      </c>
      <c r="N1284" t="s">
        <v>3332</v>
      </c>
      <c r="O1284" s="87">
        <f t="shared" si="80"/>
        <v>29750</v>
      </c>
      <c r="P1284" t="s">
        <v>555</v>
      </c>
      <c r="Q1284" s="86">
        <v>297500000</v>
      </c>
      <c r="R1284" s="86">
        <v>6730750000</v>
      </c>
      <c r="S1284" s="178">
        <f t="shared" si="81"/>
        <v>6730.75</v>
      </c>
      <c r="T1284" s="86">
        <v>10333</v>
      </c>
      <c r="U1284" t="s">
        <v>3333</v>
      </c>
      <c r="Z1284" t="s">
        <v>8549</v>
      </c>
    </row>
    <row r="1285" spans="1:26" ht="15" customHeight="1" x14ac:dyDescent="0.25">
      <c r="A1285" t="s">
        <v>2124</v>
      </c>
      <c r="B1285">
        <v>14923200</v>
      </c>
      <c r="C1285" t="s">
        <v>540</v>
      </c>
      <c r="D1285" t="s">
        <v>541</v>
      </c>
      <c r="E1285" s="30" t="s">
        <v>2125</v>
      </c>
      <c r="F1285" t="s">
        <v>549</v>
      </c>
      <c r="G1285" t="s">
        <v>1295</v>
      </c>
      <c r="H1285">
        <v>4364349</v>
      </c>
      <c r="I1285" t="s">
        <v>3334</v>
      </c>
      <c r="J1285" t="s">
        <v>3335</v>
      </c>
      <c r="K1285" t="s">
        <v>549</v>
      </c>
      <c r="L1285" t="s">
        <v>3334</v>
      </c>
      <c r="M1285" t="s">
        <v>3336</v>
      </c>
      <c r="N1285" t="s">
        <v>3337</v>
      </c>
      <c r="O1285" s="87">
        <f t="shared" si="80"/>
        <v>103500</v>
      </c>
      <c r="P1285" t="s">
        <v>555</v>
      </c>
      <c r="Q1285" s="86">
        <v>1035000000</v>
      </c>
      <c r="R1285" s="86">
        <v>23308200000</v>
      </c>
      <c r="S1285" s="108">
        <f t="shared" si="81"/>
        <v>23308.2</v>
      </c>
      <c r="T1285" s="86">
        <v>18913</v>
      </c>
      <c r="U1285" t="s">
        <v>2130</v>
      </c>
      <c r="Z1285" t="s">
        <v>8580</v>
      </c>
    </row>
    <row r="1286" spans="1:26" ht="15" customHeight="1" x14ac:dyDescent="0.25">
      <c r="A1286" t="s">
        <v>3338</v>
      </c>
      <c r="B1286">
        <v>5988596</v>
      </c>
      <c r="C1286" t="s">
        <v>540</v>
      </c>
      <c r="D1286" t="s">
        <v>541</v>
      </c>
      <c r="E1286" s="30" t="s">
        <v>3339</v>
      </c>
      <c r="F1286" t="s">
        <v>549</v>
      </c>
      <c r="G1286" t="s">
        <v>1295</v>
      </c>
      <c r="H1286">
        <v>4364349</v>
      </c>
      <c r="I1286" t="s">
        <v>3340</v>
      </c>
      <c r="J1286" t="s">
        <v>3341</v>
      </c>
      <c r="K1286" t="s">
        <v>549</v>
      </c>
      <c r="L1286" t="s">
        <v>3340</v>
      </c>
      <c r="M1286" t="s">
        <v>3342</v>
      </c>
      <c r="N1286" t="s">
        <v>3343</v>
      </c>
      <c r="O1286" s="87">
        <f t="shared" si="80"/>
        <v>730.56</v>
      </c>
      <c r="P1286" t="s">
        <v>555</v>
      </c>
      <c r="Q1286" s="86">
        <v>7305600</v>
      </c>
      <c r="R1286" s="86">
        <v>163120000</v>
      </c>
      <c r="S1286">
        <f t="shared" si="81"/>
        <v>163.12</v>
      </c>
      <c r="T1286" s="86">
        <v>11894</v>
      </c>
      <c r="U1286" t="s">
        <v>723</v>
      </c>
      <c r="W1286" t="s">
        <v>7874</v>
      </c>
    </row>
    <row r="1287" spans="1:26" ht="15" customHeight="1" x14ac:dyDescent="0.25">
      <c r="A1287" t="s">
        <v>3338</v>
      </c>
      <c r="B1287">
        <v>5988596</v>
      </c>
      <c r="C1287" t="s">
        <v>540</v>
      </c>
      <c r="D1287" t="s">
        <v>541</v>
      </c>
      <c r="E1287" s="30" t="s">
        <v>3339</v>
      </c>
      <c r="F1287" t="s">
        <v>549</v>
      </c>
      <c r="G1287" t="s">
        <v>1295</v>
      </c>
      <c r="H1287">
        <v>4364349</v>
      </c>
      <c r="I1287" t="s">
        <v>3344</v>
      </c>
      <c r="J1287" t="s">
        <v>3345</v>
      </c>
      <c r="K1287" t="s">
        <v>549</v>
      </c>
      <c r="L1287" t="s">
        <v>3344</v>
      </c>
      <c r="M1287" t="s">
        <v>3346</v>
      </c>
      <c r="N1287" t="s">
        <v>3347</v>
      </c>
      <c r="O1287" s="87">
        <f t="shared" si="80"/>
        <v>443.4</v>
      </c>
      <c r="P1287" t="s">
        <v>555</v>
      </c>
      <c r="Q1287" s="86">
        <v>4434000</v>
      </c>
      <c r="R1287" s="86">
        <v>99000000</v>
      </c>
      <c r="S1287">
        <f t="shared" si="81"/>
        <v>99</v>
      </c>
      <c r="T1287" s="86">
        <v>11804</v>
      </c>
      <c r="U1287" t="s">
        <v>679</v>
      </c>
      <c r="W1287" t="s">
        <v>7866</v>
      </c>
    </row>
    <row r="1288" spans="1:26" ht="15" customHeight="1" x14ac:dyDescent="0.25">
      <c r="A1288" t="s">
        <v>3338</v>
      </c>
      <c r="B1288">
        <v>5988596</v>
      </c>
      <c r="C1288" t="s">
        <v>540</v>
      </c>
      <c r="D1288" t="s">
        <v>541</v>
      </c>
      <c r="E1288" s="30" t="s">
        <v>3339</v>
      </c>
      <c r="F1288" t="s">
        <v>549</v>
      </c>
      <c r="G1288" t="s">
        <v>1295</v>
      </c>
      <c r="H1288">
        <v>4364349</v>
      </c>
      <c r="I1288" t="s">
        <v>3348</v>
      </c>
      <c r="J1288" t="s">
        <v>3349</v>
      </c>
      <c r="K1288" t="s">
        <v>549</v>
      </c>
      <c r="L1288" t="s">
        <v>3348</v>
      </c>
      <c r="M1288" t="s">
        <v>3350</v>
      </c>
      <c r="N1288" t="s">
        <v>3351</v>
      </c>
      <c r="O1288" s="87">
        <f t="shared" si="80"/>
        <v>443.4</v>
      </c>
      <c r="P1288" t="s">
        <v>555</v>
      </c>
      <c r="Q1288" s="86">
        <v>4434000</v>
      </c>
      <c r="R1288" s="86">
        <v>99000000</v>
      </c>
      <c r="S1288">
        <f t="shared" si="81"/>
        <v>99</v>
      </c>
      <c r="T1288" s="86">
        <v>11804</v>
      </c>
      <c r="U1288" t="s">
        <v>679</v>
      </c>
      <c r="W1288" t="s">
        <v>7866</v>
      </c>
    </row>
    <row r="1289" spans="1:26" ht="15" customHeight="1" x14ac:dyDescent="0.25">
      <c r="A1289" t="s">
        <v>3338</v>
      </c>
      <c r="B1289">
        <v>5988596</v>
      </c>
      <c r="C1289" t="s">
        <v>540</v>
      </c>
      <c r="D1289" t="s">
        <v>541</v>
      </c>
      <c r="E1289" s="30" t="s">
        <v>3339</v>
      </c>
      <c r="F1289" t="s">
        <v>549</v>
      </c>
      <c r="G1289" t="s">
        <v>1295</v>
      </c>
      <c r="H1289">
        <v>4364349</v>
      </c>
      <c r="I1289" t="s">
        <v>3352</v>
      </c>
      <c r="J1289" t="s">
        <v>3353</v>
      </c>
      <c r="K1289" t="s">
        <v>549</v>
      </c>
      <c r="L1289" t="s">
        <v>3352</v>
      </c>
      <c r="M1289" t="s">
        <v>3354</v>
      </c>
      <c r="N1289" t="s">
        <v>3355</v>
      </c>
      <c r="O1289" s="87">
        <f t="shared" si="80"/>
        <v>260</v>
      </c>
      <c r="P1289" t="s">
        <v>555</v>
      </c>
      <c r="Q1289" s="86">
        <v>2600000</v>
      </c>
      <c r="R1289" s="86">
        <v>58100000</v>
      </c>
      <c r="S1289">
        <f t="shared" si="81"/>
        <v>58.1</v>
      </c>
      <c r="T1289" s="86">
        <v>11922</v>
      </c>
      <c r="U1289" t="s">
        <v>664</v>
      </c>
      <c r="W1289" t="s">
        <v>7863</v>
      </c>
    </row>
    <row r="1290" spans="1:26" ht="15" customHeight="1" x14ac:dyDescent="0.25">
      <c r="A1290" t="s">
        <v>3338</v>
      </c>
      <c r="B1290">
        <v>5988596</v>
      </c>
      <c r="C1290" t="s">
        <v>540</v>
      </c>
      <c r="D1290" t="s">
        <v>541</v>
      </c>
      <c r="E1290" s="30" t="s">
        <v>3339</v>
      </c>
      <c r="F1290" t="s">
        <v>549</v>
      </c>
      <c r="G1290" t="s">
        <v>1295</v>
      </c>
      <c r="H1290">
        <v>4364349</v>
      </c>
      <c r="I1290" t="s">
        <v>3356</v>
      </c>
      <c r="J1290" t="s">
        <v>3357</v>
      </c>
      <c r="K1290" t="s">
        <v>549</v>
      </c>
      <c r="L1290" t="s">
        <v>3356</v>
      </c>
      <c r="M1290" t="s">
        <v>3358</v>
      </c>
      <c r="N1290" t="s">
        <v>3359</v>
      </c>
      <c r="O1290" s="87">
        <f t="shared" si="80"/>
        <v>127.5</v>
      </c>
      <c r="P1290" t="s">
        <v>555</v>
      </c>
      <c r="Q1290" s="86">
        <v>1275000</v>
      </c>
      <c r="R1290" s="86">
        <v>28470000</v>
      </c>
      <c r="S1290">
        <f t="shared" si="81"/>
        <v>28.47</v>
      </c>
      <c r="T1290" s="86">
        <v>11799</v>
      </c>
      <c r="U1290" t="s">
        <v>728</v>
      </c>
      <c r="W1290" t="s">
        <v>7875</v>
      </c>
    </row>
    <row r="1291" spans="1:26" ht="15" customHeight="1" x14ac:dyDescent="0.25">
      <c r="A1291" t="s">
        <v>3338</v>
      </c>
      <c r="B1291">
        <v>5988596</v>
      </c>
      <c r="C1291" t="s">
        <v>540</v>
      </c>
      <c r="D1291" t="s">
        <v>541</v>
      </c>
      <c r="E1291" s="30" t="s">
        <v>3339</v>
      </c>
      <c r="F1291" t="s">
        <v>549</v>
      </c>
      <c r="G1291" t="s">
        <v>1295</v>
      </c>
      <c r="H1291">
        <v>4364349</v>
      </c>
      <c r="I1291" t="s">
        <v>3360</v>
      </c>
      <c r="J1291" t="s">
        <v>3361</v>
      </c>
      <c r="K1291" t="s">
        <v>549</v>
      </c>
      <c r="L1291" t="s">
        <v>3360</v>
      </c>
      <c r="M1291" t="s">
        <v>3362</v>
      </c>
      <c r="N1291" t="s">
        <v>3363</v>
      </c>
      <c r="O1291" s="87">
        <f t="shared" si="80"/>
        <v>106.5</v>
      </c>
      <c r="P1291" t="s">
        <v>555</v>
      </c>
      <c r="Q1291" s="86">
        <v>1065000</v>
      </c>
      <c r="R1291" s="86">
        <v>23780000</v>
      </c>
      <c r="S1291">
        <f t="shared" si="81"/>
        <v>23.78</v>
      </c>
      <c r="T1291" s="86">
        <v>11808</v>
      </c>
      <c r="U1291" t="s">
        <v>654</v>
      </c>
      <c r="W1291" t="s">
        <v>7861</v>
      </c>
    </row>
    <row r="1292" spans="1:26" ht="15" customHeight="1" x14ac:dyDescent="0.25">
      <c r="A1292" t="s">
        <v>3338</v>
      </c>
      <c r="B1292">
        <v>5988596</v>
      </c>
      <c r="C1292" t="s">
        <v>540</v>
      </c>
      <c r="D1292" t="s">
        <v>541</v>
      </c>
      <c r="E1292" s="30" t="s">
        <v>3339</v>
      </c>
      <c r="F1292" t="s">
        <v>549</v>
      </c>
      <c r="G1292" t="s">
        <v>1295</v>
      </c>
      <c r="H1292">
        <v>4364349</v>
      </c>
      <c r="I1292" t="s">
        <v>3364</v>
      </c>
      <c r="J1292" t="s">
        <v>3365</v>
      </c>
      <c r="K1292" t="s">
        <v>549</v>
      </c>
      <c r="L1292" t="s">
        <v>3364</v>
      </c>
      <c r="M1292" t="s">
        <v>3366</v>
      </c>
      <c r="N1292" t="s">
        <v>3367</v>
      </c>
      <c r="O1292" s="87">
        <f t="shared" ref="O1292:O1355" si="82">Q1292/10000</f>
        <v>43.9</v>
      </c>
      <c r="P1292" t="s">
        <v>555</v>
      </c>
      <c r="Q1292" s="86">
        <v>439000</v>
      </c>
      <c r="R1292" s="86">
        <v>9800000</v>
      </c>
      <c r="S1292">
        <f t="shared" ref="S1292:S1355" si="83">R1292/1000000</f>
        <v>9.8000000000000007</v>
      </c>
      <c r="T1292" s="86">
        <v>11356</v>
      </c>
      <c r="U1292" t="s">
        <v>3368</v>
      </c>
      <c r="W1292" t="s">
        <v>7948</v>
      </c>
    </row>
    <row r="1293" spans="1:26" ht="15" customHeight="1" x14ac:dyDescent="0.25">
      <c r="A1293" t="s">
        <v>3338</v>
      </c>
      <c r="B1293">
        <v>5988596</v>
      </c>
      <c r="C1293" t="s">
        <v>540</v>
      </c>
      <c r="D1293" t="s">
        <v>541</v>
      </c>
      <c r="E1293" s="30" t="s">
        <v>3339</v>
      </c>
      <c r="F1293" t="s">
        <v>549</v>
      </c>
      <c r="G1293" t="s">
        <v>1295</v>
      </c>
      <c r="H1293">
        <v>4364349</v>
      </c>
      <c r="I1293" t="s">
        <v>3369</v>
      </c>
      <c r="J1293" t="s">
        <v>3370</v>
      </c>
      <c r="K1293" t="s">
        <v>549</v>
      </c>
      <c r="L1293" t="s">
        <v>3369</v>
      </c>
      <c r="M1293" t="s">
        <v>3371</v>
      </c>
      <c r="N1293" t="s">
        <v>3372</v>
      </c>
      <c r="O1293" s="87">
        <f t="shared" si="82"/>
        <v>85.5</v>
      </c>
      <c r="P1293" t="s">
        <v>555</v>
      </c>
      <c r="Q1293" s="86">
        <v>855000</v>
      </c>
      <c r="R1293" s="86">
        <v>19090000</v>
      </c>
      <c r="S1293">
        <f t="shared" si="83"/>
        <v>19.09</v>
      </c>
      <c r="T1293" s="86">
        <v>11803</v>
      </c>
      <c r="U1293" t="s">
        <v>704</v>
      </c>
      <c r="W1293" t="s">
        <v>7871</v>
      </c>
    </row>
    <row r="1294" spans="1:26" ht="15" customHeight="1" x14ac:dyDescent="0.25">
      <c r="A1294" t="s">
        <v>3338</v>
      </c>
      <c r="B1294">
        <v>5988596</v>
      </c>
      <c r="C1294" t="s">
        <v>540</v>
      </c>
      <c r="D1294" t="s">
        <v>541</v>
      </c>
      <c r="E1294" s="30" t="s">
        <v>3339</v>
      </c>
      <c r="F1294" t="s">
        <v>549</v>
      </c>
      <c r="G1294" t="s">
        <v>1295</v>
      </c>
      <c r="H1294">
        <v>4364349</v>
      </c>
      <c r="I1294" t="s">
        <v>3373</v>
      </c>
      <c r="J1294" t="s">
        <v>3374</v>
      </c>
      <c r="K1294" t="s">
        <v>549</v>
      </c>
      <c r="L1294" t="s">
        <v>3373</v>
      </c>
      <c r="M1294" t="s">
        <v>3375</v>
      </c>
      <c r="N1294" t="s">
        <v>3376</v>
      </c>
      <c r="O1294" s="87">
        <f t="shared" si="82"/>
        <v>40.5</v>
      </c>
      <c r="P1294" t="s">
        <v>555</v>
      </c>
      <c r="Q1294" s="86">
        <v>405000</v>
      </c>
      <c r="R1294" s="86">
        <v>9040000</v>
      </c>
      <c r="S1294">
        <f t="shared" si="83"/>
        <v>9.0399999999999991</v>
      </c>
      <c r="T1294" s="86">
        <v>11636</v>
      </c>
      <c r="U1294" t="s">
        <v>2313</v>
      </c>
      <c r="W1294" t="s">
        <v>7963</v>
      </c>
    </row>
    <row r="1295" spans="1:26" ht="15" customHeight="1" x14ac:dyDescent="0.25">
      <c r="A1295" t="s">
        <v>3338</v>
      </c>
      <c r="B1295">
        <v>5988596</v>
      </c>
      <c r="C1295" t="s">
        <v>540</v>
      </c>
      <c r="D1295" t="s">
        <v>541</v>
      </c>
      <c r="E1295" s="30" t="s">
        <v>3339</v>
      </c>
      <c r="F1295" t="s">
        <v>549</v>
      </c>
      <c r="G1295" t="s">
        <v>1295</v>
      </c>
      <c r="H1295">
        <v>4364349</v>
      </c>
      <c r="I1295" t="s">
        <v>3377</v>
      </c>
      <c r="J1295" t="s">
        <v>3378</v>
      </c>
      <c r="K1295" t="s">
        <v>549</v>
      </c>
      <c r="L1295" t="s">
        <v>3377</v>
      </c>
      <c r="M1295" t="s">
        <v>3379</v>
      </c>
      <c r="N1295" t="s">
        <v>3380</v>
      </c>
      <c r="O1295" s="87">
        <f t="shared" si="82"/>
        <v>591</v>
      </c>
      <c r="P1295" t="s">
        <v>555</v>
      </c>
      <c r="Q1295" s="86">
        <v>5910000</v>
      </c>
      <c r="R1295" s="86">
        <v>131950000</v>
      </c>
      <c r="S1295">
        <f t="shared" si="83"/>
        <v>131.94999999999999</v>
      </c>
      <c r="T1295" s="86">
        <v>11902</v>
      </c>
      <c r="U1295" t="s">
        <v>3381</v>
      </c>
      <c r="W1295" t="s">
        <v>7953</v>
      </c>
    </row>
    <row r="1296" spans="1:26" ht="15" customHeight="1" x14ac:dyDescent="0.25">
      <c r="A1296" t="s">
        <v>3338</v>
      </c>
      <c r="B1296">
        <v>5988596</v>
      </c>
      <c r="C1296" t="s">
        <v>540</v>
      </c>
      <c r="D1296" t="s">
        <v>541</v>
      </c>
      <c r="E1296" s="30" t="s">
        <v>3339</v>
      </c>
      <c r="F1296" t="s">
        <v>549</v>
      </c>
      <c r="G1296" t="s">
        <v>1295</v>
      </c>
      <c r="H1296">
        <v>4364349</v>
      </c>
      <c r="I1296" t="s">
        <v>3382</v>
      </c>
      <c r="J1296" t="s">
        <v>3383</v>
      </c>
      <c r="K1296" t="s">
        <v>549</v>
      </c>
      <c r="L1296" t="s">
        <v>3382</v>
      </c>
      <c r="M1296" t="s">
        <v>3384</v>
      </c>
      <c r="N1296" t="s">
        <v>3385</v>
      </c>
      <c r="O1296" s="87">
        <f t="shared" si="82"/>
        <v>837.6</v>
      </c>
      <c r="P1296" t="s">
        <v>555</v>
      </c>
      <c r="Q1296" s="86">
        <v>8376000</v>
      </c>
      <c r="R1296" s="86">
        <v>187010000</v>
      </c>
      <c r="S1296">
        <f t="shared" si="83"/>
        <v>187.01</v>
      </c>
      <c r="T1296" s="86">
        <v>11907</v>
      </c>
      <c r="U1296" t="s">
        <v>757</v>
      </c>
      <c r="W1296" t="s">
        <v>7879</v>
      </c>
    </row>
    <row r="1297" spans="1:23" ht="15" customHeight="1" x14ac:dyDescent="0.25">
      <c r="A1297" t="s">
        <v>3338</v>
      </c>
      <c r="B1297">
        <v>5988596</v>
      </c>
      <c r="C1297" t="s">
        <v>540</v>
      </c>
      <c r="D1297" t="s">
        <v>541</v>
      </c>
      <c r="E1297" s="30" t="s">
        <v>3339</v>
      </c>
      <c r="F1297" t="s">
        <v>549</v>
      </c>
      <c r="G1297" t="s">
        <v>1295</v>
      </c>
      <c r="H1297">
        <v>4364349</v>
      </c>
      <c r="I1297" t="s">
        <v>3386</v>
      </c>
      <c r="J1297" t="s">
        <v>3387</v>
      </c>
      <c r="K1297" t="s">
        <v>549</v>
      </c>
      <c r="L1297" t="s">
        <v>3386</v>
      </c>
      <c r="M1297" t="s">
        <v>3388</v>
      </c>
      <c r="N1297" t="s">
        <v>3389</v>
      </c>
      <c r="O1297" s="87">
        <f t="shared" si="82"/>
        <v>821.15</v>
      </c>
      <c r="P1297" t="s">
        <v>555</v>
      </c>
      <c r="Q1297" s="86">
        <v>8211500</v>
      </c>
      <c r="R1297" s="86">
        <v>183340000</v>
      </c>
      <c r="S1297">
        <f t="shared" si="83"/>
        <v>183.34</v>
      </c>
      <c r="T1297" s="86">
        <v>11931</v>
      </c>
      <c r="U1297" t="s">
        <v>3390</v>
      </c>
      <c r="W1297" t="s">
        <v>8006</v>
      </c>
    </row>
    <row r="1298" spans="1:23" ht="15" customHeight="1" x14ac:dyDescent="0.25">
      <c r="A1298" t="s">
        <v>3338</v>
      </c>
      <c r="B1298">
        <v>5988596</v>
      </c>
      <c r="C1298" t="s">
        <v>540</v>
      </c>
      <c r="D1298" t="s">
        <v>541</v>
      </c>
      <c r="E1298" s="30" t="s">
        <v>3339</v>
      </c>
      <c r="F1298" t="s">
        <v>549</v>
      </c>
      <c r="G1298" t="s">
        <v>1295</v>
      </c>
      <c r="H1298">
        <v>4364349</v>
      </c>
      <c r="I1298" t="s">
        <v>3391</v>
      </c>
      <c r="J1298" t="s">
        <v>3392</v>
      </c>
      <c r="K1298" t="s">
        <v>549</v>
      </c>
      <c r="L1298" t="s">
        <v>3391</v>
      </c>
      <c r="M1298" t="s">
        <v>3393</v>
      </c>
      <c r="N1298" t="s">
        <v>3394</v>
      </c>
      <c r="O1298" s="87">
        <f t="shared" si="82"/>
        <v>69</v>
      </c>
      <c r="P1298" t="s">
        <v>555</v>
      </c>
      <c r="Q1298" s="86">
        <v>690000</v>
      </c>
      <c r="R1298" s="86">
        <v>15410000</v>
      </c>
      <c r="S1298">
        <f t="shared" si="83"/>
        <v>15.41</v>
      </c>
      <c r="T1298" s="86">
        <v>11365</v>
      </c>
      <c r="U1298" t="s">
        <v>649</v>
      </c>
      <c r="W1298" t="s">
        <v>7860</v>
      </c>
    </row>
    <row r="1299" spans="1:23" ht="15" customHeight="1" x14ac:dyDescent="0.25">
      <c r="A1299" t="s">
        <v>3338</v>
      </c>
      <c r="B1299">
        <v>5988596</v>
      </c>
      <c r="C1299" t="s">
        <v>540</v>
      </c>
      <c r="D1299" t="s">
        <v>541</v>
      </c>
      <c r="E1299" s="30" t="s">
        <v>3339</v>
      </c>
      <c r="F1299" t="s">
        <v>549</v>
      </c>
      <c r="G1299" t="s">
        <v>1295</v>
      </c>
      <c r="H1299">
        <v>4364349</v>
      </c>
      <c r="I1299" t="s">
        <v>3395</v>
      </c>
      <c r="J1299" t="s">
        <v>3396</v>
      </c>
      <c r="K1299" t="s">
        <v>549</v>
      </c>
      <c r="L1299" t="s">
        <v>3395</v>
      </c>
      <c r="M1299" t="s">
        <v>3397</v>
      </c>
      <c r="N1299" t="s">
        <v>3398</v>
      </c>
      <c r="O1299" s="87">
        <f t="shared" si="82"/>
        <v>110.4</v>
      </c>
      <c r="P1299" t="s">
        <v>555</v>
      </c>
      <c r="Q1299" s="86">
        <v>1104000</v>
      </c>
      <c r="R1299" s="86">
        <v>24650000</v>
      </c>
      <c r="S1299">
        <f t="shared" si="83"/>
        <v>24.65</v>
      </c>
      <c r="T1299" s="86">
        <v>11794</v>
      </c>
      <c r="U1299" t="s">
        <v>3399</v>
      </c>
      <c r="W1299" t="s">
        <v>7966</v>
      </c>
    </row>
    <row r="1300" spans="1:23" ht="15" customHeight="1" x14ac:dyDescent="0.25">
      <c r="A1300" t="s">
        <v>3338</v>
      </c>
      <c r="B1300">
        <v>5988596</v>
      </c>
      <c r="C1300" t="s">
        <v>540</v>
      </c>
      <c r="D1300" t="s">
        <v>541</v>
      </c>
      <c r="E1300" s="30" t="s">
        <v>3339</v>
      </c>
      <c r="F1300" t="s">
        <v>549</v>
      </c>
      <c r="G1300" t="s">
        <v>1295</v>
      </c>
      <c r="H1300">
        <v>4364349</v>
      </c>
      <c r="I1300" t="s">
        <v>3400</v>
      </c>
      <c r="J1300" t="s">
        <v>3401</v>
      </c>
      <c r="K1300" t="s">
        <v>549</v>
      </c>
      <c r="L1300" t="s">
        <v>3400</v>
      </c>
      <c r="M1300" t="s">
        <v>3402</v>
      </c>
      <c r="N1300" t="s">
        <v>3403</v>
      </c>
      <c r="O1300" s="87">
        <f t="shared" si="82"/>
        <v>10.08</v>
      </c>
      <c r="P1300" t="s">
        <v>555</v>
      </c>
      <c r="Q1300" s="86">
        <v>100800</v>
      </c>
      <c r="R1300" s="86">
        <v>2250000</v>
      </c>
      <c r="S1300">
        <f t="shared" si="83"/>
        <v>2.25</v>
      </c>
      <c r="T1300" s="86">
        <v>11890</v>
      </c>
      <c r="U1300" t="s">
        <v>1052</v>
      </c>
      <c r="W1300" t="s">
        <v>7910</v>
      </c>
    </row>
    <row r="1301" spans="1:23" ht="15" customHeight="1" x14ac:dyDescent="0.25">
      <c r="A1301" t="s">
        <v>3338</v>
      </c>
      <c r="B1301">
        <v>5988596</v>
      </c>
      <c r="C1301" t="s">
        <v>540</v>
      </c>
      <c r="D1301" t="s">
        <v>541</v>
      </c>
      <c r="E1301" s="30" t="s">
        <v>3339</v>
      </c>
      <c r="F1301" t="s">
        <v>549</v>
      </c>
      <c r="G1301" t="s">
        <v>1295</v>
      </c>
      <c r="H1301">
        <v>4364349</v>
      </c>
      <c r="I1301" t="s">
        <v>3404</v>
      </c>
      <c r="J1301" t="s">
        <v>3405</v>
      </c>
      <c r="K1301" t="s">
        <v>549</v>
      </c>
      <c r="L1301" t="s">
        <v>3404</v>
      </c>
      <c r="M1301" t="s">
        <v>3406</v>
      </c>
      <c r="N1301" t="s">
        <v>3407</v>
      </c>
      <c r="O1301" s="87">
        <f t="shared" si="82"/>
        <v>193.6</v>
      </c>
      <c r="P1301" t="s">
        <v>555</v>
      </c>
      <c r="Q1301" s="86">
        <v>1936000</v>
      </c>
      <c r="R1301" s="86">
        <v>43230000</v>
      </c>
      <c r="S1301">
        <f t="shared" si="83"/>
        <v>43.23</v>
      </c>
      <c r="T1301" s="86">
        <v>11799</v>
      </c>
      <c r="U1301" t="s">
        <v>728</v>
      </c>
      <c r="W1301" t="s">
        <v>7875</v>
      </c>
    </row>
    <row r="1302" spans="1:23" ht="15" customHeight="1" x14ac:dyDescent="0.25">
      <c r="A1302" t="s">
        <v>3338</v>
      </c>
      <c r="B1302">
        <v>5988596</v>
      </c>
      <c r="C1302" t="s">
        <v>540</v>
      </c>
      <c r="D1302" t="s">
        <v>541</v>
      </c>
      <c r="E1302" s="30" t="s">
        <v>3339</v>
      </c>
      <c r="F1302" t="s">
        <v>549</v>
      </c>
      <c r="G1302" t="s">
        <v>1295</v>
      </c>
      <c r="H1302">
        <v>4364349</v>
      </c>
      <c r="I1302" t="s">
        <v>3408</v>
      </c>
      <c r="J1302" t="s">
        <v>3409</v>
      </c>
      <c r="K1302" t="s">
        <v>549</v>
      </c>
      <c r="L1302" t="s">
        <v>3408</v>
      </c>
      <c r="M1302" t="s">
        <v>3410</v>
      </c>
      <c r="N1302" t="s">
        <v>3411</v>
      </c>
      <c r="O1302" s="87">
        <f t="shared" si="82"/>
        <v>7.9</v>
      </c>
      <c r="P1302" t="s">
        <v>555</v>
      </c>
      <c r="Q1302" s="86">
        <v>79000</v>
      </c>
      <c r="R1302" s="86">
        <v>1760000</v>
      </c>
      <c r="S1302">
        <f t="shared" si="83"/>
        <v>1.76</v>
      </c>
      <c r="T1302" s="86">
        <v>11887</v>
      </c>
      <c r="U1302" t="s">
        <v>3412</v>
      </c>
      <c r="W1302" t="s">
        <v>7961</v>
      </c>
    </row>
    <row r="1303" spans="1:23" ht="15" customHeight="1" x14ac:dyDescent="0.25">
      <c r="A1303" t="s">
        <v>3338</v>
      </c>
      <c r="B1303">
        <v>5988596</v>
      </c>
      <c r="C1303" t="s">
        <v>540</v>
      </c>
      <c r="D1303" t="s">
        <v>541</v>
      </c>
      <c r="E1303" s="30" t="s">
        <v>3339</v>
      </c>
      <c r="F1303" t="s">
        <v>549</v>
      </c>
      <c r="G1303" t="s">
        <v>1295</v>
      </c>
      <c r="H1303">
        <v>4364349</v>
      </c>
      <c r="I1303" t="s">
        <v>3413</v>
      </c>
      <c r="J1303" t="s">
        <v>3414</v>
      </c>
      <c r="K1303" t="s">
        <v>549</v>
      </c>
      <c r="L1303" t="s">
        <v>3413</v>
      </c>
      <c r="M1303" t="s">
        <v>3415</v>
      </c>
      <c r="N1303" t="s">
        <v>3416</v>
      </c>
      <c r="O1303" s="87">
        <f t="shared" si="82"/>
        <v>398</v>
      </c>
      <c r="P1303" t="s">
        <v>555</v>
      </c>
      <c r="Q1303" s="86">
        <v>3980000</v>
      </c>
      <c r="R1303" s="86">
        <v>88860000</v>
      </c>
      <c r="S1303">
        <f t="shared" si="83"/>
        <v>88.86</v>
      </c>
      <c r="T1303" s="86">
        <v>11789</v>
      </c>
      <c r="U1303" t="s">
        <v>3417</v>
      </c>
      <c r="W1303" t="s">
        <v>8004</v>
      </c>
    </row>
    <row r="1304" spans="1:23" ht="15" customHeight="1" x14ac:dyDescent="0.25">
      <c r="A1304" t="s">
        <v>3338</v>
      </c>
      <c r="B1304">
        <v>5988596</v>
      </c>
      <c r="C1304" t="s">
        <v>540</v>
      </c>
      <c r="D1304" t="s">
        <v>541</v>
      </c>
      <c r="E1304" s="30" t="s">
        <v>3339</v>
      </c>
      <c r="F1304" t="s">
        <v>549</v>
      </c>
      <c r="G1304" t="s">
        <v>1295</v>
      </c>
      <c r="H1304">
        <v>4364349</v>
      </c>
      <c r="I1304" t="s">
        <v>3418</v>
      </c>
      <c r="J1304" t="s">
        <v>3419</v>
      </c>
      <c r="K1304" t="s">
        <v>549</v>
      </c>
      <c r="L1304" t="s">
        <v>3418</v>
      </c>
      <c r="M1304" t="s">
        <v>3420</v>
      </c>
      <c r="N1304" t="s">
        <v>3421</v>
      </c>
      <c r="O1304" s="87">
        <f t="shared" si="82"/>
        <v>77</v>
      </c>
      <c r="P1304" t="s">
        <v>555</v>
      </c>
      <c r="Q1304" s="86">
        <v>770000</v>
      </c>
      <c r="R1304" s="86">
        <v>17190000</v>
      </c>
      <c r="S1304">
        <f t="shared" si="83"/>
        <v>17.190000000000001</v>
      </c>
      <c r="T1304" s="86">
        <v>11817</v>
      </c>
      <c r="U1304" t="s">
        <v>3422</v>
      </c>
      <c r="W1304" t="s">
        <v>8587</v>
      </c>
    </row>
    <row r="1305" spans="1:23" ht="15" customHeight="1" x14ac:dyDescent="0.25">
      <c r="A1305" t="s">
        <v>3338</v>
      </c>
      <c r="B1305">
        <v>5988596</v>
      </c>
      <c r="C1305" t="s">
        <v>540</v>
      </c>
      <c r="D1305" t="s">
        <v>541</v>
      </c>
      <c r="E1305" s="30" t="s">
        <v>3339</v>
      </c>
      <c r="F1305" t="s">
        <v>549</v>
      </c>
      <c r="G1305" t="s">
        <v>1295</v>
      </c>
      <c r="H1305">
        <v>4364349</v>
      </c>
      <c r="I1305" t="s">
        <v>3423</v>
      </c>
      <c r="J1305" t="s">
        <v>3424</v>
      </c>
      <c r="K1305" t="s">
        <v>549</v>
      </c>
      <c r="L1305" t="s">
        <v>3423</v>
      </c>
      <c r="M1305" t="s">
        <v>3425</v>
      </c>
      <c r="N1305" t="s">
        <v>3426</v>
      </c>
      <c r="O1305" s="87">
        <f t="shared" si="82"/>
        <v>162</v>
      </c>
      <c r="P1305" t="s">
        <v>555</v>
      </c>
      <c r="Q1305" s="86">
        <v>1620000</v>
      </c>
      <c r="R1305" s="86">
        <v>36170000</v>
      </c>
      <c r="S1305">
        <f t="shared" si="83"/>
        <v>36.17</v>
      </c>
      <c r="T1305" s="86">
        <v>11890</v>
      </c>
      <c r="U1305" t="s">
        <v>1052</v>
      </c>
      <c r="W1305" t="s">
        <v>7910</v>
      </c>
    </row>
    <row r="1306" spans="1:23" ht="15" customHeight="1" x14ac:dyDescent="0.25">
      <c r="A1306" t="s">
        <v>3338</v>
      </c>
      <c r="B1306">
        <v>5988596</v>
      </c>
      <c r="C1306" t="s">
        <v>540</v>
      </c>
      <c r="D1306" t="s">
        <v>541</v>
      </c>
      <c r="E1306" s="30" t="s">
        <v>3339</v>
      </c>
      <c r="F1306" t="s">
        <v>549</v>
      </c>
      <c r="G1306" t="s">
        <v>1295</v>
      </c>
      <c r="H1306">
        <v>4364349</v>
      </c>
      <c r="I1306" t="s">
        <v>3427</v>
      </c>
      <c r="J1306" t="s">
        <v>3428</v>
      </c>
      <c r="K1306" t="s">
        <v>549</v>
      </c>
      <c r="L1306" t="s">
        <v>3427</v>
      </c>
      <c r="M1306" t="s">
        <v>3429</v>
      </c>
      <c r="N1306" t="s">
        <v>3426</v>
      </c>
      <c r="O1306" s="87">
        <f t="shared" si="82"/>
        <v>94.5</v>
      </c>
      <c r="P1306" t="s">
        <v>555</v>
      </c>
      <c r="Q1306" s="86">
        <v>945000</v>
      </c>
      <c r="R1306" s="86">
        <v>21100000</v>
      </c>
      <c r="S1306">
        <f t="shared" si="83"/>
        <v>21.1</v>
      </c>
      <c r="T1306" s="86">
        <v>11890</v>
      </c>
      <c r="U1306" t="s">
        <v>1052</v>
      </c>
      <c r="W1306" t="s">
        <v>7910</v>
      </c>
    </row>
    <row r="1307" spans="1:23" ht="15" customHeight="1" x14ac:dyDescent="0.25">
      <c r="A1307" t="s">
        <v>3338</v>
      </c>
      <c r="B1307">
        <v>5988596</v>
      </c>
      <c r="C1307" t="s">
        <v>540</v>
      </c>
      <c r="D1307" t="s">
        <v>541</v>
      </c>
      <c r="E1307" s="30" t="s">
        <v>3339</v>
      </c>
      <c r="F1307" t="s">
        <v>549</v>
      </c>
      <c r="G1307" t="s">
        <v>1295</v>
      </c>
      <c r="H1307">
        <v>4364349</v>
      </c>
      <c r="I1307" t="s">
        <v>3430</v>
      </c>
      <c r="J1307" t="s">
        <v>3431</v>
      </c>
      <c r="K1307" t="s">
        <v>549</v>
      </c>
      <c r="L1307" t="s">
        <v>3430</v>
      </c>
      <c r="M1307" t="s">
        <v>3432</v>
      </c>
      <c r="N1307" t="s">
        <v>3363</v>
      </c>
      <c r="O1307" s="87">
        <f t="shared" si="82"/>
        <v>106.5</v>
      </c>
      <c r="P1307" t="s">
        <v>555</v>
      </c>
      <c r="Q1307" s="86">
        <v>1065000</v>
      </c>
      <c r="R1307" s="86">
        <v>23780000</v>
      </c>
      <c r="S1307">
        <f t="shared" si="83"/>
        <v>23.78</v>
      </c>
      <c r="T1307" s="86">
        <v>11808</v>
      </c>
      <c r="U1307" t="s">
        <v>654</v>
      </c>
      <c r="W1307" t="s">
        <v>7861</v>
      </c>
    </row>
    <row r="1308" spans="1:23" ht="15" customHeight="1" x14ac:dyDescent="0.25">
      <c r="A1308" t="s">
        <v>3338</v>
      </c>
      <c r="B1308">
        <v>5988596</v>
      </c>
      <c r="C1308" t="s">
        <v>540</v>
      </c>
      <c r="D1308" t="s">
        <v>541</v>
      </c>
      <c r="E1308" s="30" t="s">
        <v>3339</v>
      </c>
      <c r="F1308" t="s">
        <v>549</v>
      </c>
      <c r="G1308" t="s">
        <v>1295</v>
      </c>
      <c r="H1308">
        <v>4364349</v>
      </c>
      <c r="I1308" t="s">
        <v>3433</v>
      </c>
      <c r="J1308" t="s">
        <v>3434</v>
      </c>
      <c r="K1308" t="s">
        <v>549</v>
      </c>
      <c r="L1308" t="s">
        <v>3433</v>
      </c>
      <c r="M1308" t="s">
        <v>3435</v>
      </c>
      <c r="N1308" t="s">
        <v>3436</v>
      </c>
      <c r="O1308" s="87">
        <f t="shared" si="82"/>
        <v>395.5</v>
      </c>
      <c r="P1308" t="s">
        <v>555</v>
      </c>
      <c r="Q1308" s="86">
        <v>3955000</v>
      </c>
      <c r="R1308" s="86">
        <v>88310000</v>
      </c>
      <c r="S1308">
        <f t="shared" si="83"/>
        <v>88.31</v>
      </c>
      <c r="T1308" s="86">
        <v>11799</v>
      </c>
      <c r="U1308" t="s">
        <v>728</v>
      </c>
      <c r="W1308" t="s">
        <v>7875</v>
      </c>
    </row>
    <row r="1309" spans="1:23" ht="15" customHeight="1" x14ac:dyDescent="0.25">
      <c r="A1309" t="s">
        <v>3338</v>
      </c>
      <c r="B1309">
        <v>5988596</v>
      </c>
      <c r="C1309" t="s">
        <v>540</v>
      </c>
      <c r="D1309" t="s">
        <v>541</v>
      </c>
      <c r="E1309" s="30" t="s">
        <v>3339</v>
      </c>
      <c r="F1309" t="s">
        <v>549</v>
      </c>
      <c r="G1309" t="s">
        <v>1295</v>
      </c>
      <c r="H1309">
        <v>4364349</v>
      </c>
      <c r="I1309" t="s">
        <v>3437</v>
      </c>
      <c r="J1309" t="s">
        <v>3438</v>
      </c>
      <c r="K1309" t="s">
        <v>549</v>
      </c>
      <c r="L1309" t="s">
        <v>3437</v>
      </c>
      <c r="M1309" t="s">
        <v>3439</v>
      </c>
      <c r="N1309" t="s">
        <v>3407</v>
      </c>
      <c r="O1309" s="87">
        <f t="shared" si="82"/>
        <v>599.20000000000005</v>
      </c>
      <c r="P1309" t="s">
        <v>555</v>
      </c>
      <c r="Q1309" s="86">
        <v>5992000</v>
      </c>
      <c r="R1309" s="86">
        <v>133780000</v>
      </c>
      <c r="S1309">
        <f t="shared" si="83"/>
        <v>133.78</v>
      </c>
      <c r="T1309" s="86">
        <v>11799</v>
      </c>
      <c r="U1309" t="s">
        <v>728</v>
      </c>
      <c r="W1309" t="s">
        <v>7875</v>
      </c>
    </row>
    <row r="1310" spans="1:23" ht="15" customHeight="1" x14ac:dyDescent="0.25">
      <c r="A1310" t="s">
        <v>3338</v>
      </c>
      <c r="B1310">
        <v>5988596</v>
      </c>
      <c r="C1310" t="s">
        <v>540</v>
      </c>
      <c r="D1310" t="s">
        <v>541</v>
      </c>
      <c r="E1310" s="30" t="s">
        <v>3339</v>
      </c>
      <c r="F1310" t="s">
        <v>549</v>
      </c>
      <c r="G1310" t="s">
        <v>1295</v>
      </c>
      <c r="H1310">
        <v>4364349</v>
      </c>
      <c r="I1310" t="s">
        <v>3440</v>
      </c>
      <c r="J1310" t="s">
        <v>3441</v>
      </c>
      <c r="K1310" t="s">
        <v>549</v>
      </c>
      <c r="L1310" t="s">
        <v>3440</v>
      </c>
      <c r="M1310" t="s">
        <v>3442</v>
      </c>
      <c r="N1310" t="s">
        <v>3443</v>
      </c>
      <c r="O1310" s="87">
        <f t="shared" si="82"/>
        <v>213.36</v>
      </c>
      <c r="P1310" t="s">
        <v>555</v>
      </c>
      <c r="Q1310" s="86">
        <v>2133600</v>
      </c>
      <c r="R1310" s="86">
        <v>47640000</v>
      </c>
      <c r="S1310">
        <f t="shared" si="83"/>
        <v>47.64</v>
      </c>
      <c r="T1310" s="86">
        <v>15653</v>
      </c>
      <c r="U1310" t="s">
        <v>3444</v>
      </c>
      <c r="W1310" t="s">
        <v>8007</v>
      </c>
    </row>
    <row r="1311" spans="1:23" ht="15" customHeight="1" x14ac:dyDescent="0.25">
      <c r="A1311" t="s">
        <v>3338</v>
      </c>
      <c r="B1311">
        <v>5988596</v>
      </c>
      <c r="C1311" t="s">
        <v>540</v>
      </c>
      <c r="D1311" t="s">
        <v>541</v>
      </c>
      <c r="E1311" s="30" t="s">
        <v>3339</v>
      </c>
      <c r="F1311" t="s">
        <v>549</v>
      </c>
      <c r="G1311" t="s">
        <v>1295</v>
      </c>
      <c r="H1311">
        <v>4364349</v>
      </c>
      <c r="I1311" t="s">
        <v>3445</v>
      </c>
      <c r="J1311" t="s">
        <v>3446</v>
      </c>
      <c r="K1311" t="s">
        <v>549</v>
      </c>
      <c r="L1311" t="s">
        <v>3445</v>
      </c>
      <c r="M1311" t="s">
        <v>3447</v>
      </c>
      <c r="N1311" t="s">
        <v>3448</v>
      </c>
      <c r="O1311" s="87">
        <f t="shared" si="82"/>
        <v>177</v>
      </c>
      <c r="P1311" t="s">
        <v>555</v>
      </c>
      <c r="Q1311" s="86">
        <v>1770000</v>
      </c>
      <c r="R1311" s="86">
        <v>39520000</v>
      </c>
      <c r="S1311">
        <f t="shared" si="83"/>
        <v>39.520000000000003</v>
      </c>
      <c r="T1311" s="86">
        <v>11885</v>
      </c>
      <c r="U1311" t="s">
        <v>789</v>
      </c>
      <c r="W1311" t="s">
        <v>7679</v>
      </c>
    </row>
    <row r="1312" spans="1:23" ht="15" customHeight="1" x14ac:dyDescent="0.25">
      <c r="A1312" t="s">
        <v>3338</v>
      </c>
      <c r="B1312">
        <v>5988596</v>
      </c>
      <c r="C1312" t="s">
        <v>540</v>
      </c>
      <c r="D1312" t="s">
        <v>541</v>
      </c>
      <c r="E1312" s="30" t="s">
        <v>3339</v>
      </c>
      <c r="F1312" t="s">
        <v>549</v>
      </c>
      <c r="G1312" t="s">
        <v>1295</v>
      </c>
      <c r="H1312">
        <v>4364349</v>
      </c>
      <c r="I1312" t="s">
        <v>3449</v>
      </c>
      <c r="J1312" t="s">
        <v>3450</v>
      </c>
      <c r="K1312" t="s">
        <v>549</v>
      </c>
      <c r="L1312" t="s">
        <v>3449</v>
      </c>
      <c r="M1312" t="s">
        <v>3451</v>
      </c>
      <c r="N1312" t="s">
        <v>3452</v>
      </c>
      <c r="O1312" s="87">
        <f t="shared" si="82"/>
        <v>8.6999999999999993</v>
      </c>
      <c r="P1312" t="s">
        <v>555</v>
      </c>
      <c r="Q1312" s="86">
        <v>87000</v>
      </c>
      <c r="R1312" s="86">
        <v>1940000</v>
      </c>
      <c r="S1312">
        <f t="shared" si="83"/>
        <v>1.94</v>
      </c>
      <c r="T1312" s="86">
        <v>14743</v>
      </c>
      <c r="U1312" t="s">
        <v>2284</v>
      </c>
      <c r="W1312" t="s">
        <v>7954</v>
      </c>
    </row>
    <row r="1313" spans="1:23" ht="15" customHeight="1" x14ac:dyDescent="0.25">
      <c r="A1313" t="s">
        <v>3338</v>
      </c>
      <c r="B1313">
        <v>5988596</v>
      </c>
      <c r="C1313" t="s">
        <v>540</v>
      </c>
      <c r="D1313" t="s">
        <v>541</v>
      </c>
      <c r="E1313" s="30" t="s">
        <v>3339</v>
      </c>
      <c r="F1313" t="s">
        <v>549</v>
      </c>
      <c r="G1313" t="s">
        <v>1295</v>
      </c>
      <c r="H1313">
        <v>4364349</v>
      </c>
      <c r="I1313" t="s">
        <v>3453</v>
      </c>
      <c r="J1313" t="s">
        <v>3454</v>
      </c>
      <c r="K1313" t="s">
        <v>549</v>
      </c>
      <c r="L1313" t="s">
        <v>3453</v>
      </c>
      <c r="M1313" t="s">
        <v>3455</v>
      </c>
      <c r="N1313" t="s">
        <v>3343</v>
      </c>
      <c r="O1313" s="87">
        <f t="shared" si="82"/>
        <v>459.3</v>
      </c>
      <c r="P1313" t="s">
        <v>555</v>
      </c>
      <c r="Q1313" s="86">
        <v>4593000</v>
      </c>
      <c r="R1313" s="86">
        <v>102550000</v>
      </c>
      <c r="S1313">
        <f t="shared" si="83"/>
        <v>102.55</v>
      </c>
      <c r="T1313" s="86">
        <v>11894</v>
      </c>
      <c r="U1313" t="s">
        <v>723</v>
      </c>
      <c r="W1313" t="s">
        <v>7874</v>
      </c>
    </row>
    <row r="1314" spans="1:23" ht="15" customHeight="1" x14ac:dyDescent="0.25">
      <c r="A1314" t="s">
        <v>3338</v>
      </c>
      <c r="B1314">
        <v>5988596</v>
      </c>
      <c r="C1314" t="s">
        <v>540</v>
      </c>
      <c r="D1314" t="s">
        <v>541</v>
      </c>
      <c r="E1314" s="30" t="s">
        <v>3339</v>
      </c>
      <c r="F1314" t="s">
        <v>549</v>
      </c>
      <c r="G1314" t="s">
        <v>1295</v>
      </c>
      <c r="H1314">
        <v>4364349</v>
      </c>
      <c r="I1314" t="s">
        <v>3456</v>
      </c>
      <c r="J1314" t="s">
        <v>3457</v>
      </c>
      <c r="K1314" t="s">
        <v>549</v>
      </c>
      <c r="L1314" t="s">
        <v>3456</v>
      </c>
      <c r="M1314" t="s">
        <v>3458</v>
      </c>
      <c r="N1314" t="s">
        <v>3459</v>
      </c>
      <c r="O1314" s="87">
        <f t="shared" si="82"/>
        <v>3936</v>
      </c>
      <c r="P1314" t="s">
        <v>555</v>
      </c>
      <c r="Q1314" s="86">
        <v>39360000</v>
      </c>
      <c r="R1314" s="86">
        <v>878820000</v>
      </c>
      <c r="S1314">
        <f t="shared" si="83"/>
        <v>878.82</v>
      </c>
      <c r="T1314" s="86">
        <v>11907</v>
      </c>
      <c r="U1314" t="s">
        <v>757</v>
      </c>
      <c r="W1314" t="s">
        <v>7879</v>
      </c>
    </row>
    <row r="1315" spans="1:23" ht="15" customHeight="1" x14ac:dyDescent="0.25">
      <c r="A1315" t="s">
        <v>3338</v>
      </c>
      <c r="B1315">
        <v>5988596</v>
      </c>
      <c r="C1315" t="s">
        <v>540</v>
      </c>
      <c r="D1315" t="s">
        <v>541</v>
      </c>
      <c r="E1315" s="30" t="s">
        <v>3339</v>
      </c>
      <c r="F1315" t="s">
        <v>549</v>
      </c>
      <c r="G1315" t="s">
        <v>1295</v>
      </c>
      <c r="H1315">
        <v>4364349</v>
      </c>
      <c r="I1315" t="s">
        <v>3460</v>
      </c>
      <c r="J1315" t="s">
        <v>3461</v>
      </c>
      <c r="K1315" t="s">
        <v>549</v>
      </c>
      <c r="L1315" t="s">
        <v>3460</v>
      </c>
      <c r="M1315" t="s">
        <v>3462</v>
      </c>
      <c r="N1315" t="s">
        <v>3463</v>
      </c>
      <c r="O1315" s="87">
        <f t="shared" si="82"/>
        <v>38</v>
      </c>
      <c r="P1315" t="s">
        <v>555</v>
      </c>
      <c r="Q1315" s="86">
        <v>380000</v>
      </c>
      <c r="R1315" s="86">
        <v>8480000</v>
      </c>
      <c r="S1315">
        <f t="shared" si="83"/>
        <v>8.48</v>
      </c>
      <c r="T1315" s="86">
        <v>11382</v>
      </c>
      <c r="U1315" t="s">
        <v>828</v>
      </c>
      <c r="W1315" t="s">
        <v>7884</v>
      </c>
    </row>
    <row r="1316" spans="1:23" ht="15" customHeight="1" x14ac:dyDescent="0.25">
      <c r="A1316" t="s">
        <v>3338</v>
      </c>
      <c r="B1316">
        <v>5988596</v>
      </c>
      <c r="C1316" t="s">
        <v>540</v>
      </c>
      <c r="D1316" t="s">
        <v>541</v>
      </c>
      <c r="E1316" s="30" t="s">
        <v>3339</v>
      </c>
      <c r="F1316" t="s">
        <v>549</v>
      </c>
      <c r="G1316" t="s">
        <v>1295</v>
      </c>
      <c r="H1316">
        <v>4364349</v>
      </c>
      <c r="I1316" t="s">
        <v>3464</v>
      </c>
      <c r="J1316" t="s">
        <v>3465</v>
      </c>
      <c r="K1316" t="s">
        <v>549</v>
      </c>
      <c r="L1316" t="s">
        <v>3464</v>
      </c>
      <c r="M1316" t="s">
        <v>3466</v>
      </c>
      <c r="N1316" t="s">
        <v>3467</v>
      </c>
      <c r="O1316" s="87">
        <f t="shared" si="82"/>
        <v>449.45</v>
      </c>
      <c r="P1316" t="s">
        <v>555</v>
      </c>
      <c r="Q1316" s="86">
        <v>4494500</v>
      </c>
      <c r="R1316" s="86">
        <v>100340000</v>
      </c>
      <c r="S1316">
        <f t="shared" si="83"/>
        <v>100.34</v>
      </c>
      <c r="T1316" s="86">
        <v>11382</v>
      </c>
      <c r="U1316" t="s">
        <v>828</v>
      </c>
      <c r="W1316" t="s">
        <v>7884</v>
      </c>
    </row>
    <row r="1317" spans="1:23" ht="15" customHeight="1" x14ac:dyDescent="0.25">
      <c r="A1317" t="s">
        <v>3338</v>
      </c>
      <c r="B1317">
        <v>5988596</v>
      </c>
      <c r="C1317" t="s">
        <v>540</v>
      </c>
      <c r="D1317" t="s">
        <v>541</v>
      </c>
      <c r="E1317" s="30" t="s">
        <v>3339</v>
      </c>
      <c r="F1317" t="s">
        <v>549</v>
      </c>
      <c r="G1317" t="s">
        <v>1295</v>
      </c>
      <c r="H1317">
        <v>4364349</v>
      </c>
      <c r="I1317" t="s">
        <v>3468</v>
      </c>
      <c r="J1317" t="s">
        <v>3469</v>
      </c>
      <c r="K1317" t="s">
        <v>549</v>
      </c>
      <c r="L1317" t="s">
        <v>3468</v>
      </c>
      <c r="M1317" t="s">
        <v>3470</v>
      </c>
      <c r="N1317" t="s">
        <v>3471</v>
      </c>
      <c r="O1317" s="87">
        <f t="shared" si="82"/>
        <v>75</v>
      </c>
      <c r="P1317" t="s">
        <v>555</v>
      </c>
      <c r="Q1317" s="86">
        <v>750000</v>
      </c>
      <c r="R1317" s="86">
        <v>16750000</v>
      </c>
      <c r="S1317">
        <f t="shared" si="83"/>
        <v>16.75</v>
      </c>
      <c r="T1317" s="86">
        <v>11382</v>
      </c>
      <c r="U1317" t="s">
        <v>828</v>
      </c>
      <c r="W1317" t="s">
        <v>7884</v>
      </c>
    </row>
    <row r="1318" spans="1:23" ht="15" customHeight="1" x14ac:dyDescent="0.25">
      <c r="A1318" t="s">
        <v>3338</v>
      </c>
      <c r="B1318">
        <v>5988596</v>
      </c>
      <c r="C1318" t="s">
        <v>540</v>
      </c>
      <c r="D1318" t="s">
        <v>541</v>
      </c>
      <c r="E1318" s="30" t="s">
        <v>3339</v>
      </c>
      <c r="F1318" t="s">
        <v>549</v>
      </c>
      <c r="G1318" t="s">
        <v>1295</v>
      </c>
      <c r="H1318">
        <v>4364349</v>
      </c>
      <c r="I1318" t="s">
        <v>3472</v>
      </c>
      <c r="J1318" t="s">
        <v>3473</v>
      </c>
      <c r="K1318" t="s">
        <v>549</v>
      </c>
      <c r="L1318" t="s">
        <v>3472</v>
      </c>
      <c r="M1318" t="s">
        <v>3474</v>
      </c>
      <c r="N1318" t="s">
        <v>3475</v>
      </c>
      <c r="O1318" s="87">
        <f t="shared" si="82"/>
        <v>85</v>
      </c>
      <c r="P1318" t="s">
        <v>555</v>
      </c>
      <c r="Q1318" s="86">
        <v>850000</v>
      </c>
      <c r="R1318" s="86">
        <v>18980000</v>
      </c>
      <c r="S1318">
        <f t="shared" si="83"/>
        <v>18.98</v>
      </c>
      <c r="T1318" s="86">
        <v>11382</v>
      </c>
      <c r="U1318" t="s">
        <v>828</v>
      </c>
      <c r="W1318" t="s">
        <v>7884</v>
      </c>
    </row>
    <row r="1319" spans="1:23" ht="15" customHeight="1" x14ac:dyDescent="0.25">
      <c r="A1319" t="s">
        <v>3338</v>
      </c>
      <c r="B1319">
        <v>5988596</v>
      </c>
      <c r="C1319" t="s">
        <v>540</v>
      </c>
      <c r="D1319" t="s">
        <v>541</v>
      </c>
      <c r="E1319" s="30" t="s">
        <v>3339</v>
      </c>
      <c r="F1319" t="s">
        <v>549</v>
      </c>
      <c r="G1319" t="s">
        <v>1295</v>
      </c>
      <c r="H1319">
        <v>4364349</v>
      </c>
      <c r="I1319" t="s">
        <v>3476</v>
      </c>
      <c r="J1319" t="s">
        <v>3477</v>
      </c>
      <c r="K1319" t="s">
        <v>549</v>
      </c>
      <c r="L1319" t="s">
        <v>3476</v>
      </c>
      <c r="M1319" t="s">
        <v>3478</v>
      </c>
      <c r="N1319" t="s">
        <v>3479</v>
      </c>
      <c r="O1319" s="87">
        <f t="shared" si="82"/>
        <v>19.600000000000001</v>
      </c>
      <c r="P1319" t="s">
        <v>555</v>
      </c>
      <c r="Q1319" s="86">
        <v>196000</v>
      </c>
      <c r="R1319" s="86">
        <v>4380000</v>
      </c>
      <c r="S1319">
        <f t="shared" si="83"/>
        <v>4.38</v>
      </c>
      <c r="T1319" s="86">
        <v>11890</v>
      </c>
      <c r="U1319" t="s">
        <v>1052</v>
      </c>
      <c r="W1319" t="s">
        <v>7910</v>
      </c>
    </row>
    <row r="1320" spans="1:23" ht="15" customHeight="1" x14ac:dyDescent="0.25">
      <c r="A1320" t="s">
        <v>3338</v>
      </c>
      <c r="B1320">
        <v>5988596</v>
      </c>
      <c r="C1320" t="s">
        <v>540</v>
      </c>
      <c r="D1320" t="s">
        <v>541</v>
      </c>
      <c r="E1320" s="30" t="s">
        <v>3339</v>
      </c>
      <c r="F1320" t="s">
        <v>549</v>
      </c>
      <c r="G1320" t="s">
        <v>1295</v>
      </c>
      <c r="H1320">
        <v>4364349</v>
      </c>
      <c r="I1320" t="s">
        <v>3480</v>
      </c>
      <c r="J1320" t="s">
        <v>3481</v>
      </c>
      <c r="K1320" t="s">
        <v>549</v>
      </c>
      <c r="L1320" t="s">
        <v>3480</v>
      </c>
      <c r="M1320" t="s">
        <v>3482</v>
      </c>
      <c r="N1320" t="s">
        <v>3479</v>
      </c>
      <c r="O1320" s="87">
        <f t="shared" si="82"/>
        <v>42.5</v>
      </c>
      <c r="P1320" t="s">
        <v>555</v>
      </c>
      <c r="Q1320" s="86">
        <v>425000</v>
      </c>
      <c r="R1320" s="86">
        <v>9490000</v>
      </c>
      <c r="S1320">
        <f t="shared" si="83"/>
        <v>9.49</v>
      </c>
      <c r="T1320" s="86">
        <v>11890</v>
      </c>
      <c r="U1320" t="s">
        <v>1052</v>
      </c>
      <c r="W1320" t="s">
        <v>7910</v>
      </c>
    </row>
    <row r="1321" spans="1:23" ht="15" customHeight="1" x14ac:dyDescent="0.25">
      <c r="A1321" t="s">
        <v>3338</v>
      </c>
      <c r="B1321">
        <v>5988596</v>
      </c>
      <c r="C1321" t="s">
        <v>540</v>
      </c>
      <c r="D1321" t="s">
        <v>541</v>
      </c>
      <c r="E1321" s="30" t="s">
        <v>3339</v>
      </c>
      <c r="F1321" t="s">
        <v>549</v>
      </c>
      <c r="G1321" t="s">
        <v>1295</v>
      </c>
      <c r="H1321">
        <v>4364349</v>
      </c>
      <c r="I1321" t="s">
        <v>3483</v>
      </c>
      <c r="J1321" t="s">
        <v>3484</v>
      </c>
      <c r="K1321" t="s">
        <v>549</v>
      </c>
      <c r="L1321" t="s">
        <v>3483</v>
      </c>
      <c r="M1321" t="s">
        <v>3485</v>
      </c>
      <c r="N1321" t="s">
        <v>3486</v>
      </c>
      <c r="O1321" s="87">
        <f t="shared" si="82"/>
        <v>49.5</v>
      </c>
      <c r="P1321" t="s">
        <v>555</v>
      </c>
      <c r="Q1321" s="86">
        <v>495000</v>
      </c>
      <c r="R1321" s="86">
        <v>11050000</v>
      </c>
      <c r="S1321">
        <f t="shared" si="83"/>
        <v>11.05</v>
      </c>
      <c r="T1321" s="86">
        <v>11885</v>
      </c>
      <c r="U1321" t="s">
        <v>789</v>
      </c>
      <c r="W1321" t="s">
        <v>7679</v>
      </c>
    </row>
    <row r="1322" spans="1:23" ht="15" customHeight="1" x14ac:dyDescent="0.25">
      <c r="A1322" t="s">
        <v>3338</v>
      </c>
      <c r="B1322">
        <v>5988596</v>
      </c>
      <c r="C1322" t="s">
        <v>540</v>
      </c>
      <c r="D1322" t="s">
        <v>541</v>
      </c>
      <c r="E1322" s="30" t="s">
        <v>3339</v>
      </c>
      <c r="F1322" t="s">
        <v>549</v>
      </c>
      <c r="G1322" t="s">
        <v>1295</v>
      </c>
      <c r="H1322">
        <v>4364349</v>
      </c>
      <c r="I1322" t="s">
        <v>3487</v>
      </c>
      <c r="J1322" t="s">
        <v>3488</v>
      </c>
      <c r="K1322" t="s">
        <v>549</v>
      </c>
      <c r="L1322" t="s">
        <v>3487</v>
      </c>
      <c r="M1322" t="s">
        <v>3489</v>
      </c>
      <c r="N1322" t="s">
        <v>3355</v>
      </c>
      <c r="O1322" s="87">
        <f t="shared" si="82"/>
        <v>75</v>
      </c>
      <c r="P1322" t="s">
        <v>555</v>
      </c>
      <c r="Q1322" s="86">
        <v>750000</v>
      </c>
      <c r="R1322" s="86">
        <v>16750000</v>
      </c>
      <c r="S1322">
        <f t="shared" si="83"/>
        <v>16.75</v>
      </c>
      <c r="T1322" s="86">
        <v>11922</v>
      </c>
      <c r="U1322" t="s">
        <v>664</v>
      </c>
      <c r="W1322" t="s">
        <v>7863</v>
      </c>
    </row>
    <row r="1323" spans="1:23" ht="15" customHeight="1" x14ac:dyDescent="0.25">
      <c r="A1323" t="s">
        <v>3338</v>
      </c>
      <c r="B1323">
        <v>5988596</v>
      </c>
      <c r="C1323" t="s">
        <v>540</v>
      </c>
      <c r="D1323" t="s">
        <v>541</v>
      </c>
      <c r="E1323" s="30" t="s">
        <v>3339</v>
      </c>
      <c r="F1323" t="s">
        <v>549</v>
      </c>
      <c r="G1323" t="s">
        <v>1295</v>
      </c>
      <c r="H1323">
        <v>4364349</v>
      </c>
      <c r="I1323" t="s">
        <v>3490</v>
      </c>
      <c r="J1323" t="s">
        <v>3491</v>
      </c>
      <c r="K1323" t="s">
        <v>549</v>
      </c>
      <c r="L1323" t="s">
        <v>3490</v>
      </c>
      <c r="M1323" t="s">
        <v>3492</v>
      </c>
      <c r="N1323" t="s">
        <v>3493</v>
      </c>
      <c r="O1323" s="87">
        <f t="shared" si="82"/>
        <v>154</v>
      </c>
      <c r="P1323" t="s">
        <v>555</v>
      </c>
      <c r="Q1323" s="86">
        <v>1540000</v>
      </c>
      <c r="R1323" s="86">
        <v>34380000</v>
      </c>
      <c r="S1323">
        <f t="shared" si="83"/>
        <v>34.380000000000003</v>
      </c>
      <c r="T1323" s="86">
        <v>11931</v>
      </c>
      <c r="U1323" t="s">
        <v>3390</v>
      </c>
      <c r="W1323" t="s">
        <v>8006</v>
      </c>
    </row>
    <row r="1324" spans="1:23" ht="15" customHeight="1" x14ac:dyDescent="0.25">
      <c r="A1324" t="s">
        <v>3338</v>
      </c>
      <c r="B1324">
        <v>5988596</v>
      </c>
      <c r="C1324" t="s">
        <v>540</v>
      </c>
      <c r="D1324" t="s">
        <v>541</v>
      </c>
      <c r="E1324" s="30" t="s">
        <v>3339</v>
      </c>
      <c r="F1324" t="s">
        <v>549</v>
      </c>
      <c r="G1324" t="s">
        <v>1295</v>
      </c>
      <c r="H1324">
        <v>4364349</v>
      </c>
      <c r="I1324" t="s">
        <v>3494</v>
      </c>
      <c r="J1324" t="s">
        <v>3495</v>
      </c>
      <c r="K1324" t="s">
        <v>549</v>
      </c>
      <c r="L1324" t="s">
        <v>3494</v>
      </c>
      <c r="M1324" t="s">
        <v>3496</v>
      </c>
      <c r="N1324" t="s">
        <v>3497</v>
      </c>
      <c r="O1324" s="87">
        <f t="shared" si="82"/>
        <v>138</v>
      </c>
      <c r="P1324" t="s">
        <v>555</v>
      </c>
      <c r="Q1324" s="86">
        <v>1380000</v>
      </c>
      <c r="R1324" s="86">
        <v>30810000</v>
      </c>
      <c r="S1324">
        <f t="shared" si="83"/>
        <v>30.81</v>
      </c>
      <c r="T1324" s="86">
        <v>11931</v>
      </c>
      <c r="U1324" t="s">
        <v>3390</v>
      </c>
      <c r="W1324" t="s">
        <v>8006</v>
      </c>
    </row>
    <row r="1325" spans="1:23" ht="15" customHeight="1" x14ac:dyDescent="0.25">
      <c r="A1325" t="s">
        <v>3338</v>
      </c>
      <c r="B1325">
        <v>5988596</v>
      </c>
      <c r="C1325" t="s">
        <v>540</v>
      </c>
      <c r="D1325" t="s">
        <v>541</v>
      </c>
      <c r="E1325" s="30" t="s">
        <v>3339</v>
      </c>
      <c r="F1325" t="s">
        <v>549</v>
      </c>
      <c r="G1325" t="s">
        <v>1295</v>
      </c>
      <c r="H1325">
        <v>4364349</v>
      </c>
      <c r="I1325" t="s">
        <v>3498</v>
      </c>
      <c r="J1325" t="s">
        <v>3499</v>
      </c>
      <c r="K1325" t="s">
        <v>549</v>
      </c>
      <c r="L1325" t="s">
        <v>3498</v>
      </c>
      <c r="M1325" t="s">
        <v>3500</v>
      </c>
      <c r="N1325" t="s">
        <v>3501</v>
      </c>
      <c r="O1325" s="87">
        <f t="shared" si="82"/>
        <v>139.5</v>
      </c>
      <c r="P1325" t="s">
        <v>555</v>
      </c>
      <c r="Q1325" s="86">
        <v>1395000</v>
      </c>
      <c r="R1325" s="86">
        <v>31150000</v>
      </c>
      <c r="S1325">
        <f t="shared" si="83"/>
        <v>31.15</v>
      </c>
      <c r="T1325" s="86">
        <v>11913</v>
      </c>
      <c r="U1325" t="s">
        <v>742</v>
      </c>
      <c r="W1325" t="s">
        <v>4749</v>
      </c>
    </row>
    <row r="1326" spans="1:23" ht="15" customHeight="1" x14ac:dyDescent="0.25">
      <c r="A1326" t="s">
        <v>3338</v>
      </c>
      <c r="B1326">
        <v>5988596</v>
      </c>
      <c r="C1326" t="s">
        <v>540</v>
      </c>
      <c r="D1326" t="s">
        <v>541</v>
      </c>
      <c r="E1326" s="30" t="s">
        <v>3339</v>
      </c>
      <c r="F1326" t="s">
        <v>549</v>
      </c>
      <c r="G1326" t="s">
        <v>1295</v>
      </c>
      <c r="H1326">
        <v>4364349</v>
      </c>
      <c r="I1326" t="s">
        <v>3502</v>
      </c>
      <c r="J1326" t="s">
        <v>3503</v>
      </c>
      <c r="K1326" t="s">
        <v>549</v>
      </c>
      <c r="L1326" t="s">
        <v>3502</v>
      </c>
      <c r="M1326" t="s">
        <v>3504</v>
      </c>
      <c r="N1326" t="s">
        <v>3436</v>
      </c>
      <c r="O1326" s="87">
        <f t="shared" si="82"/>
        <v>968</v>
      </c>
      <c r="P1326" t="s">
        <v>555</v>
      </c>
      <c r="Q1326" s="86">
        <v>9680000</v>
      </c>
      <c r="R1326" s="86">
        <v>216130000</v>
      </c>
      <c r="S1326">
        <f t="shared" si="83"/>
        <v>216.13</v>
      </c>
      <c r="T1326" s="86">
        <v>11808</v>
      </c>
      <c r="U1326" t="s">
        <v>654</v>
      </c>
      <c r="W1326" t="s">
        <v>7861</v>
      </c>
    </row>
    <row r="1327" spans="1:23" ht="15" customHeight="1" x14ac:dyDescent="0.25">
      <c r="A1327" t="s">
        <v>3338</v>
      </c>
      <c r="B1327">
        <v>5988596</v>
      </c>
      <c r="C1327" t="s">
        <v>540</v>
      </c>
      <c r="D1327" t="s">
        <v>541</v>
      </c>
      <c r="E1327" s="30" t="s">
        <v>3339</v>
      </c>
      <c r="F1327" t="s">
        <v>549</v>
      </c>
      <c r="G1327" t="s">
        <v>1295</v>
      </c>
      <c r="H1327">
        <v>4364349</v>
      </c>
      <c r="I1327" t="s">
        <v>3505</v>
      </c>
      <c r="J1327" t="s">
        <v>3506</v>
      </c>
      <c r="K1327" t="s">
        <v>549</v>
      </c>
      <c r="L1327" t="s">
        <v>3505</v>
      </c>
      <c r="M1327" t="s">
        <v>3507</v>
      </c>
      <c r="N1327" t="s">
        <v>3508</v>
      </c>
      <c r="O1327" s="87">
        <f t="shared" si="82"/>
        <v>79.599999999999994</v>
      </c>
      <c r="P1327" t="s">
        <v>555</v>
      </c>
      <c r="Q1327" s="86">
        <v>796000</v>
      </c>
      <c r="R1327" s="86">
        <v>17770000</v>
      </c>
      <c r="S1327">
        <f t="shared" si="83"/>
        <v>17.77</v>
      </c>
      <c r="T1327" s="86">
        <v>14982</v>
      </c>
      <c r="U1327" t="s">
        <v>3509</v>
      </c>
      <c r="W1327" t="s">
        <v>7952</v>
      </c>
    </row>
    <row r="1328" spans="1:23" ht="15" customHeight="1" x14ac:dyDescent="0.25">
      <c r="A1328" t="s">
        <v>3338</v>
      </c>
      <c r="B1328">
        <v>5988596</v>
      </c>
      <c r="C1328" t="s">
        <v>540</v>
      </c>
      <c r="D1328" t="s">
        <v>541</v>
      </c>
      <c r="E1328" s="30" t="s">
        <v>3339</v>
      </c>
      <c r="F1328" t="s">
        <v>549</v>
      </c>
      <c r="G1328" t="s">
        <v>1295</v>
      </c>
      <c r="H1328">
        <v>4364349</v>
      </c>
      <c r="I1328" t="s">
        <v>3510</v>
      </c>
      <c r="J1328" t="s">
        <v>3511</v>
      </c>
      <c r="K1328" t="s">
        <v>549</v>
      </c>
      <c r="L1328" t="s">
        <v>3510</v>
      </c>
      <c r="M1328" t="s">
        <v>3512</v>
      </c>
      <c r="N1328" t="s">
        <v>3513</v>
      </c>
      <c r="O1328" s="87">
        <f t="shared" si="82"/>
        <v>199</v>
      </c>
      <c r="P1328" t="s">
        <v>555</v>
      </c>
      <c r="Q1328" s="86">
        <v>1990000</v>
      </c>
      <c r="R1328" s="86">
        <v>44430000</v>
      </c>
      <c r="S1328">
        <f t="shared" si="83"/>
        <v>44.43</v>
      </c>
      <c r="T1328" s="86">
        <v>16135</v>
      </c>
      <c r="U1328" t="s">
        <v>659</v>
      </c>
      <c r="W1328" t="s">
        <v>7862</v>
      </c>
    </row>
    <row r="1329" spans="1:23" ht="15" customHeight="1" x14ac:dyDescent="0.25">
      <c r="A1329" t="s">
        <v>3338</v>
      </c>
      <c r="B1329">
        <v>5988596</v>
      </c>
      <c r="C1329" t="s">
        <v>540</v>
      </c>
      <c r="D1329" t="s">
        <v>541</v>
      </c>
      <c r="E1329" s="30" t="s">
        <v>3339</v>
      </c>
      <c r="F1329" t="s">
        <v>549</v>
      </c>
      <c r="G1329" t="s">
        <v>1295</v>
      </c>
      <c r="H1329">
        <v>4364349</v>
      </c>
      <c r="I1329" t="s">
        <v>3514</v>
      </c>
      <c r="J1329" t="s">
        <v>3515</v>
      </c>
      <c r="K1329" t="s">
        <v>549</v>
      </c>
      <c r="L1329" t="s">
        <v>3514</v>
      </c>
      <c r="M1329" t="s">
        <v>3516</v>
      </c>
      <c r="N1329" t="s">
        <v>3517</v>
      </c>
      <c r="O1329" s="87">
        <f t="shared" si="82"/>
        <v>19</v>
      </c>
      <c r="P1329" t="s">
        <v>555</v>
      </c>
      <c r="Q1329" s="86">
        <v>190000</v>
      </c>
      <c r="R1329" s="86">
        <v>4240000</v>
      </c>
      <c r="S1329">
        <f t="shared" si="83"/>
        <v>4.24</v>
      </c>
      <c r="T1329" s="86">
        <v>14853</v>
      </c>
      <c r="U1329" t="s">
        <v>3518</v>
      </c>
      <c r="W1329" t="s">
        <v>7957</v>
      </c>
    </row>
    <row r="1330" spans="1:23" ht="15" customHeight="1" x14ac:dyDescent="0.25">
      <c r="A1330" t="s">
        <v>3338</v>
      </c>
      <c r="B1330">
        <v>5988596</v>
      </c>
      <c r="C1330" t="s">
        <v>540</v>
      </c>
      <c r="D1330" t="s">
        <v>541</v>
      </c>
      <c r="E1330" s="30" t="s">
        <v>3339</v>
      </c>
      <c r="F1330" t="s">
        <v>549</v>
      </c>
      <c r="G1330" t="s">
        <v>1295</v>
      </c>
      <c r="H1330">
        <v>4364349</v>
      </c>
      <c r="I1330" t="s">
        <v>3519</v>
      </c>
      <c r="J1330" t="s">
        <v>3520</v>
      </c>
      <c r="K1330" t="s">
        <v>549</v>
      </c>
      <c r="L1330" t="s">
        <v>3519</v>
      </c>
      <c r="M1330" t="s">
        <v>3521</v>
      </c>
      <c r="N1330" t="s">
        <v>3407</v>
      </c>
      <c r="O1330" s="87">
        <f t="shared" si="82"/>
        <v>323</v>
      </c>
      <c r="P1330" t="s">
        <v>555</v>
      </c>
      <c r="Q1330" s="86">
        <v>3230000</v>
      </c>
      <c r="R1330" s="86">
        <v>72120000</v>
      </c>
      <c r="S1330">
        <f t="shared" si="83"/>
        <v>72.12</v>
      </c>
      <c r="T1330" s="86">
        <v>11799</v>
      </c>
      <c r="U1330" t="s">
        <v>728</v>
      </c>
      <c r="W1330" t="s">
        <v>7875</v>
      </c>
    </row>
    <row r="1331" spans="1:23" ht="15" customHeight="1" x14ac:dyDescent="0.25">
      <c r="A1331" t="s">
        <v>3338</v>
      </c>
      <c r="B1331">
        <v>5988596</v>
      </c>
      <c r="C1331" t="s">
        <v>540</v>
      </c>
      <c r="D1331" t="s">
        <v>541</v>
      </c>
      <c r="E1331" s="30" t="s">
        <v>3339</v>
      </c>
      <c r="F1331" t="s">
        <v>549</v>
      </c>
      <c r="G1331" t="s">
        <v>1295</v>
      </c>
      <c r="H1331">
        <v>4364349</v>
      </c>
      <c r="I1331" t="s">
        <v>3522</v>
      </c>
      <c r="J1331" t="s">
        <v>3523</v>
      </c>
      <c r="K1331" t="s">
        <v>549</v>
      </c>
      <c r="L1331" t="s">
        <v>3522</v>
      </c>
      <c r="M1331" t="s">
        <v>3524</v>
      </c>
      <c r="N1331" t="s">
        <v>3525</v>
      </c>
      <c r="O1331" s="87">
        <f t="shared" si="82"/>
        <v>386.4</v>
      </c>
      <c r="P1331" t="s">
        <v>555</v>
      </c>
      <c r="Q1331" s="86">
        <v>3864000</v>
      </c>
      <c r="R1331" s="86">
        <v>86270000</v>
      </c>
      <c r="S1331">
        <f t="shared" si="83"/>
        <v>86.27</v>
      </c>
      <c r="T1331" s="86">
        <v>11368</v>
      </c>
      <c r="U1331" t="s">
        <v>3526</v>
      </c>
      <c r="W1331" t="s">
        <v>7947</v>
      </c>
    </row>
    <row r="1332" spans="1:23" ht="15" customHeight="1" x14ac:dyDescent="0.25">
      <c r="A1332" t="s">
        <v>3338</v>
      </c>
      <c r="B1332">
        <v>5988596</v>
      </c>
      <c r="C1332" t="s">
        <v>540</v>
      </c>
      <c r="D1332" t="s">
        <v>541</v>
      </c>
      <c r="E1332" s="30" t="s">
        <v>3339</v>
      </c>
      <c r="F1332" t="s">
        <v>549</v>
      </c>
      <c r="G1332" t="s">
        <v>1295</v>
      </c>
      <c r="H1332">
        <v>4364349</v>
      </c>
      <c r="I1332" t="s">
        <v>3527</v>
      </c>
      <c r="J1332" t="s">
        <v>3528</v>
      </c>
      <c r="K1332" t="s">
        <v>549</v>
      </c>
      <c r="L1332" t="s">
        <v>3527</v>
      </c>
      <c r="M1332" t="s">
        <v>3529</v>
      </c>
      <c r="N1332" t="s">
        <v>3530</v>
      </c>
      <c r="O1332" s="87">
        <f t="shared" si="82"/>
        <v>600</v>
      </c>
      <c r="P1332" t="s">
        <v>555</v>
      </c>
      <c r="Q1332" s="86">
        <v>6000000</v>
      </c>
      <c r="R1332" s="86">
        <v>134000000</v>
      </c>
      <c r="S1332">
        <f t="shared" si="83"/>
        <v>134</v>
      </c>
      <c r="T1332" s="86">
        <v>11368</v>
      </c>
      <c r="U1332" t="s">
        <v>3526</v>
      </c>
      <c r="W1332" t="s">
        <v>7947</v>
      </c>
    </row>
    <row r="1333" spans="1:23" ht="15" customHeight="1" x14ac:dyDescent="0.25">
      <c r="A1333" t="s">
        <v>3338</v>
      </c>
      <c r="B1333">
        <v>5988596</v>
      </c>
      <c r="C1333" t="s">
        <v>540</v>
      </c>
      <c r="D1333" t="s">
        <v>541</v>
      </c>
      <c r="E1333" s="30" t="s">
        <v>3339</v>
      </c>
      <c r="F1333" t="s">
        <v>549</v>
      </c>
      <c r="G1333" t="s">
        <v>1295</v>
      </c>
      <c r="H1333">
        <v>4364349</v>
      </c>
      <c r="I1333" t="s">
        <v>3531</v>
      </c>
      <c r="J1333" t="s">
        <v>3532</v>
      </c>
      <c r="K1333" t="s">
        <v>549</v>
      </c>
      <c r="L1333" t="s">
        <v>3531</v>
      </c>
      <c r="M1333" t="s">
        <v>3533</v>
      </c>
      <c r="N1333" t="s">
        <v>3513</v>
      </c>
      <c r="O1333" s="87">
        <f t="shared" si="82"/>
        <v>69.5</v>
      </c>
      <c r="P1333" t="s">
        <v>555</v>
      </c>
      <c r="Q1333" s="86">
        <v>695000</v>
      </c>
      <c r="R1333" s="86">
        <v>15520000</v>
      </c>
      <c r="S1333">
        <f t="shared" si="83"/>
        <v>15.52</v>
      </c>
      <c r="T1333" s="86">
        <v>16135</v>
      </c>
      <c r="U1333" t="s">
        <v>659</v>
      </c>
      <c r="W1333" t="s">
        <v>7862</v>
      </c>
    </row>
    <row r="1334" spans="1:23" ht="15" customHeight="1" x14ac:dyDescent="0.25">
      <c r="A1334" t="s">
        <v>3338</v>
      </c>
      <c r="B1334">
        <v>5988596</v>
      </c>
      <c r="C1334" t="s">
        <v>540</v>
      </c>
      <c r="D1334" t="s">
        <v>541</v>
      </c>
      <c r="E1334" s="30" t="s">
        <v>3339</v>
      </c>
      <c r="F1334" t="s">
        <v>549</v>
      </c>
      <c r="G1334" t="s">
        <v>1295</v>
      </c>
      <c r="H1334">
        <v>4364349</v>
      </c>
      <c r="I1334" t="s">
        <v>3534</v>
      </c>
      <c r="J1334" t="s">
        <v>3535</v>
      </c>
      <c r="K1334" t="s">
        <v>549</v>
      </c>
      <c r="L1334" t="s">
        <v>3534</v>
      </c>
      <c r="M1334" t="s">
        <v>3536</v>
      </c>
      <c r="N1334" t="s">
        <v>3537</v>
      </c>
      <c r="O1334" s="87">
        <f t="shared" si="82"/>
        <v>190</v>
      </c>
      <c r="P1334" t="s">
        <v>555</v>
      </c>
      <c r="Q1334" s="86">
        <v>1900000</v>
      </c>
      <c r="R1334" s="86">
        <v>42540000</v>
      </c>
      <c r="S1334">
        <f t="shared" si="83"/>
        <v>42.54</v>
      </c>
      <c r="T1334" s="86">
        <v>11890</v>
      </c>
      <c r="U1334" t="s">
        <v>1052</v>
      </c>
      <c r="W1334" t="s">
        <v>7910</v>
      </c>
    </row>
    <row r="1335" spans="1:23" ht="15" customHeight="1" x14ac:dyDescent="0.25">
      <c r="A1335" t="s">
        <v>3338</v>
      </c>
      <c r="B1335">
        <v>5988596</v>
      </c>
      <c r="C1335" t="s">
        <v>540</v>
      </c>
      <c r="D1335" t="s">
        <v>541</v>
      </c>
      <c r="E1335" s="30" t="s">
        <v>3339</v>
      </c>
      <c r="F1335" t="s">
        <v>549</v>
      </c>
      <c r="G1335" t="s">
        <v>1295</v>
      </c>
      <c r="H1335">
        <v>4364349</v>
      </c>
      <c r="I1335" t="s">
        <v>3538</v>
      </c>
      <c r="J1335" t="s">
        <v>3539</v>
      </c>
      <c r="K1335" t="s">
        <v>549</v>
      </c>
      <c r="L1335" t="s">
        <v>3538</v>
      </c>
      <c r="M1335" t="s">
        <v>3540</v>
      </c>
      <c r="N1335" t="s">
        <v>3537</v>
      </c>
      <c r="O1335" s="87">
        <f t="shared" si="82"/>
        <v>89</v>
      </c>
      <c r="P1335" t="s">
        <v>555</v>
      </c>
      <c r="Q1335" s="86">
        <v>890000</v>
      </c>
      <c r="R1335" s="86">
        <v>19920000</v>
      </c>
      <c r="S1335">
        <f t="shared" si="83"/>
        <v>19.920000000000002</v>
      </c>
      <c r="T1335" s="86">
        <v>11890</v>
      </c>
      <c r="U1335" t="s">
        <v>1052</v>
      </c>
      <c r="W1335" t="s">
        <v>7910</v>
      </c>
    </row>
    <row r="1336" spans="1:23" ht="15" customHeight="1" x14ac:dyDescent="0.25">
      <c r="A1336" t="s">
        <v>3338</v>
      </c>
      <c r="B1336">
        <v>5988596</v>
      </c>
      <c r="C1336" t="s">
        <v>540</v>
      </c>
      <c r="D1336" t="s">
        <v>541</v>
      </c>
      <c r="E1336" s="30" t="s">
        <v>3339</v>
      </c>
      <c r="F1336" t="s">
        <v>549</v>
      </c>
      <c r="G1336" t="s">
        <v>1295</v>
      </c>
      <c r="H1336">
        <v>4364349</v>
      </c>
      <c r="I1336" t="s">
        <v>3541</v>
      </c>
      <c r="J1336" t="s">
        <v>3542</v>
      </c>
      <c r="K1336" t="s">
        <v>549</v>
      </c>
      <c r="L1336" t="s">
        <v>3541</v>
      </c>
      <c r="M1336" t="s">
        <v>3543</v>
      </c>
      <c r="N1336" t="s">
        <v>3544</v>
      </c>
      <c r="O1336" s="87">
        <f t="shared" si="82"/>
        <v>774.4</v>
      </c>
      <c r="P1336" t="s">
        <v>555</v>
      </c>
      <c r="Q1336" s="86">
        <v>7744000</v>
      </c>
      <c r="R1336" s="86">
        <v>173340000</v>
      </c>
      <c r="S1336">
        <f t="shared" si="83"/>
        <v>173.34</v>
      </c>
      <c r="T1336" s="86">
        <v>11808</v>
      </c>
      <c r="U1336" t="s">
        <v>654</v>
      </c>
      <c r="W1336" t="s">
        <v>7861</v>
      </c>
    </row>
    <row r="1337" spans="1:23" ht="15" customHeight="1" x14ac:dyDescent="0.25">
      <c r="A1337" t="s">
        <v>3338</v>
      </c>
      <c r="B1337">
        <v>5988596</v>
      </c>
      <c r="C1337" t="s">
        <v>540</v>
      </c>
      <c r="D1337" t="s">
        <v>541</v>
      </c>
      <c r="E1337" s="30" t="s">
        <v>3339</v>
      </c>
      <c r="F1337" t="s">
        <v>549</v>
      </c>
      <c r="G1337" t="s">
        <v>1295</v>
      </c>
      <c r="H1337">
        <v>4364349</v>
      </c>
      <c r="I1337" t="s">
        <v>3545</v>
      </c>
      <c r="J1337" t="s">
        <v>3546</v>
      </c>
      <c r="K1337" t="s">
        <v>549</v>
      </c>
      <c r="L1337" t="s">
        <v>3545</v>
      </c>
      <c r="M1337" t="s">
        <v>3547</v>
      </c>
      <c r="N1337" t="s">
        <v>3548</v>
      </c>
      <c r="O1337" s="87">
        <f t="shared" si="82"/>
        <v>6560</v>
      </c>
      <c r="P1337" t="s">
        <v>555</v>
      </c>
      <c r="Q1337" s="86">
        <v>65600000</v>
      </c>
      <c r="R1337" s="86">
        <v>1468400000</v>
      </c>
      <c r="S1337" s="168">
        <f t="shared" si="83"/>
        <v>1468.4</v>
      </c>
      <c r="T1337" s="86">
        <v>11907</v>
      </c>
      <c r="U1337" t="s">
        <v>757</v>
      </c>
      <c r="W1337" t="s">
        <v>7879</v>
      </c>
    </row>
    <row r="1338" spans="1:23" ht="15" customHeight="1" x14ac:dyDescent="0.25">
      <c r="A1338" t="s">
        <v>3338</v>
      </c>
      <c r="B1338">
        <v>5988596</v>
      </c>
      <c r="C1338" t="s">
        <v>540</v>
      </c>
      <c r="D1338" t="s">
        <v>541</v>
      </c>
      <c r="E1338" s="30" t="s">
        <v>3339</v>
      </c>
      <c r="F1338" t="s">
        <v>549</v>
      </c>
      <c r="G1338" t="s">
        <v>1295</v>
      </c>
      <c r="H1338">
        <v>4364349</v>
      </c>
      <c r="I1338" t="s">
        <v>3549</v>
      </c>
      <c r="J1338" t="s">
        <v>3550</v>
      </c>
      <c r="K1338" t="s">
        <v>549</v>
      </c>
      <c r="L1338" t="s">
        <v>3549</v>
      </c>
      <c r="M1338" t="s">
        <v>3551</v>
      </c>
      <c r="N1338" t="s">
        <v>3552</v>
      </c>
      <c r="O1338" s="87">
        <f t="shared" si="82"/>
        <v>85.5</v>
      </c>
      <c r="P1338" t="s">
        <v>555</v>
      </c>
      <c r="Q1338" s="86">
        <v>855000</v>
      </c>
      <c r="R1338" s="86">
        <v>19140000</v>
      </c>
      <c r="S1338">
        <f t="shared" si="83"/>
        <v>19.14</v>
      </c>
      <c r="T1338" s="86">
        <v>11803</v>
      </c>
      <c r="U1338" t="s">
        <v>704</v>
      </c>
      <c r="W1338" t="s">
        <v>7871</v>
      </c>
    </row>
    <row r="1339" spans="1:23" ht="15" customHeight="1" x14ac:dyDescent="0.25">
      <c r="A1339" t="s">
        <v>3338</v>
      </c>
      <c r="B1339">
        <v>5988596</v>
      </c>
      <c r="C1339" t="s">
        <v>540</v>
      </c>
      <c r="D1339" t="s">
        <v>541</v>
      </c>
      <c r="E1339" s="30" t="s">
        <v>3339</v>
      </c>
      <c r="F1339" t="s">
        <v>549</v>
      </c>
      <c r="G1339" t="s">
        <v>1295</v>
      </c>
      <c r="H1339">
        <v>4364349</v>
      </c>
      <c r="I1339" t="s">
        <v>3553</v>
      </c>
      <c r="J1339" t="s">
        <v>3554</v>
      </c>
      <c r="K1339" t="s">
        <v>549</v>
      </c>
      <c r="L1339" t="s">
        <v>3553</v>
      </c>
      <c r="M1339" t="s">
        <v>3555</v>
      </c>
      <c r="N1339" t="s">
        <v>3407</v>
      </c>
      <c r="O1339" s="87">
        <f t="shared" si="82"/>
        <v>440</v>
      </c>
      <c r="P1339" t="s">
        <v>555</v>
      </c>
      <c r="Q1339" s="86">
        <v>4400000</v>
      </c>
      <c r="R1339" s="86">
        <v>98500000</v>
      </c>
      <c r="S1339">
        <f t="shared" si="83"/>
        <v>98.5</v>
      </c>
      <c r="T1339" s="86">
        <v>11799</v>
      </c>
      <c r="U1339" t="s">
        <v>728</v>
      </c>
      <c r="W1339" t="s">
        <v>7875</v>
      </c>
    </row>
    <row r="1340" spans="1:23" ht="15" customHeight="1" x14ac:dyDescent="0.25">
      <c r="A1340" t="s">
        <v>3338</v>
      </c>
      <c r="B1340">
        <v>5988596</v>
      </c>
      <c r="C1340" t="s">
        <v>540</v>
      </c>
      <c r="D1340" t="s">
        <v>541</v>
      </c>
      <c r="E1340" s="30" t="s">
        <v>3339</v>
      </c>
      <c r="F1340" t="s">
        <v>549</v>
      </c>
      <c r="G1340" t="s">
        <v>1295</v>
      </c>
      <c r="H1340">
        <v>4364349</v>
      </c>
      <c r="I1340" t="s">
        <v>3556</v>
      </c>
      <c r="J1340" t="s">
        <v>3557</v>
      </c>
      <c r="K1340" t="s">
        <v>549</v>
      </c>
      <c r="L1340" t="s">
        <v>3556</v>
      </c>
      <c r="M1340" t="s">
        <v>3558</v>
      </c>
      <c r="N1340" t="s">
        <v>3559</v>
      </c>
      <c r="O1340" s="87">
        <f t="shared" si="82"/>
        <v>516.79999999999995</v>
      </c>
      <c r="P1340" t="s">
        <v>555</v>
      </c>
      <c r="Q1340" s="86">
        <v>5168000</v>
      </c>
      <c r="R1340" s="86">
        <v>115680000</v>
      </c>
      <c r="S1340">
        <f t="shared" si="83"/>
        <v>115.68</v>
      </c>
      <c r="T1340" s="86">
        <v>11799</v>
      </c>
      <c r="U1340" t="s">
        <v>728</v>
      </c>
      <c r="W1340" t="s">
        <v>7875</v>
      </c>
    </row>
    <row r="1341" spans="1:23" ht="15" customHeight="1" x14ac:dyDescent="0.25">
      <c r="A1341" t="s">
        <v>3338</v>
      </c>
      <c r="B1341">
        <v>5988596</v>
      </c>
      <c r="C1341" t="s">
        <v>540</v>
      </c>
      <c r="D1341" t="s">
        <v>541</v>
      </c>
      <c r="E1341" s="30" t="s">
        <v>3339</v>
      </c>
      <c r="F1341" t="s">
        <v>549</v>
      </c>
      <c r="G1341" t="s">
        <v>1295</v>
      </c>
      <c r="H1341">
        <v>4364349</v>
      </c>
      <c r="I1341" t="s">
        <v>3560</v>
      </c>
      <c r="J1341" t="s">
        <v>3561</v>
      </c>
      <c r="K1341" t="s">
        <v>549</v>
      </c>
      <c r="L1341" t="s">
        <v>3560</v>
      </c>
      <c r="M1341" t="s">
        <v>3562</v>
      </c>
      <c r="N1341" t="s">
        <v>3359</v>
      </c>
      <c r="O1341" s="87">
        <f t="shared" si="82"/>
        <v>850</v>
      </c>
      <c r="P1341" t="s">
        <v>555</v>
      </c>
      <c r="Q1341" s="86">
        <v>8500000</v>
      </c>
      <c r="R1341" s="86">
        <v>190260000</v>
      </c>
      <c r="S1341">
        <f t="shared" si="83"/>
        <v>190.26</v>
      </c>
      <c r="T1341" s="86">
        <v>11799</v>
      </c>
      <c r="U1341" t="s">
        <v>728</v>
      </c>
      <c r="W1341" t="s">
        <v>7875</v>
      </c>
    </row>
    <row r="1342" spans="1:23" ht="15" customHeight="1" x14ac:dyDescent="0.25">
      <c r="A1342" t="s">
        <v>3338</v>
      </c>
      <c r="B1342">
        <v>5988596</v>
      </c>
      <c r="C1342" t="s">
        <v>540</v>
      </c>
      <c r="D1342" t="s">
        <v>541</v>
      </c>
      <c r="E1342" s="30" t="s">
        <v>3339</v>
      </c>
      <c r="F1342" t="s">
        <v>549</v>
      </c>
      <c r="G1342" t="s">
        <v>1295</v>
      </c>
      <c r="H1342">
        <v>4364349</v>
      </c>
      <c r="I1342" t="s">
        <v>3563</v>
      </c>
      <c r="J1342" s="90">
        <v>41996.720104166663</v>
      </c>
      <c r="K1342" t="s">
        <v>549</v>
      </c>
      <c r="L1342" t="s">
        <v>3563</v>
      </c>
      <c r="M1342" t="s">
        <v>3564</v>
      </c>
      <c r="N1342" t="s">
        <v>3565</v>
      </c>
      <c r="O1342" s="87">
        <f t="shared" si="82"/>
        <v>443.4</v>
      </c>
      <c r="P1342" t="s">
        <v>555</v>
      </c>
      <c r="Q1342" s="86">
        <v>4434000</v>
      </c>
      <c r="R1342" s="86">
        <v>99250000</v>
      </c>
      <c r="S1342">
        <f t="shared" si="83"/>
        <v>99.25</v>
      </c>
      <c r="T1342" s="86">
        <v>11804</v>
      </c>
      <c r="U1342" t="s">
        <v>679</v>
      </c>
      <c r="W1342" t="s">
        <v>7866</v>
      </c>
    </row>
    <row r="1343" spans="1:23" ht="15" customHeight="1" x14ac:dyDescent="0.25">
      <c r="A1343" t="s">
        <v>3338</v>
      </c>
      <c r="B1343">
        <v>5988596</v>
      </c>
      <c r="C1343" t="s">
        <v>540</v>
      </c>
      <c r="D1343" t="s">
        <v>541</v>
      </c>
      <c r="E1343" s="30" t="s">
        <v>3339</v>
      </c>
      <c r="F1343" t="s">
        <v>549</v>
      </c>
      <c r="G1343" t="s">
        <v>1295</v>
      </c>
      <c r="H1343">
        <v>4364349</v>
      </c>
      <c r="I1343" t="s">
        <v>3566</v>
      </c>
      <c r="J1343" t="s">
        <v>3567</v>
      </c>
      <c r="K1343" t="s">
        <v>549</v>
      </c>
      <c r="L1343" t="s">
        <v>3566</v>
      </c>
      <c r="M1343" t="s">
        <v>3568</v>
      </c>
      <c r="N1343" t="s">
        <v>3569</v>
      </c>
      <c r="O1343" s="87">
        <f t="shared" si="82"/>
        <v>890</v>
      </c>
      <c r="P1343" t="s">
        <v>555</v>
      </c>
      <c r="Q1343" s="86">
        <v>8900000</v>
      </c>
      <c r="R1343" s="86">
        <v>199200000</v>
      </c>
      <c r="S1343">
        <f t="shared" si="83"/>
        <v>199.2</v>
      </c>
      <c r="T1343" s="86">
        <v>11382</v>
      </c>
      <c r="U1343" t="s">
        <v>828</v>
      </c>
      <c r="W1343" t="s">
        <v>7884</v>
      </c>
    </row>
    <row r="1344" spans="1:23" ht="15" customHeight="1" x14ac:dyDescent="0.25">
      <c r="A1344" t="s">
        <v>3338</v>
      </c>
      <c r="B1344">
        <v>5988596</v>
      </c>
      <c r="C1344" t="s">
        <v>540</v>
      </c>
      <c r="D1344" t="s">
        <v>541</v>
      </c>
      <c r="E1344" s="30" t="s">
        <v>3339</v>
      </c>
      <c r="F1344" t="s">
        <v>549</v>
      </c>
      <c r="G1344" t="s">
        <v>1295</v>
      </c>
      <c r="H1344">
        <v>4364349</v>
      </c>
      <c r="I1344" t="s">
        <v>3570</v>
      </c>
      <c r="J1344" t="s">
        <v>3571</v>
      </c>
      <c r="K1344" t="s">
        <v>549</v>
      </c>
      <c r="L1344" t="s">
        <v>3570</v>
      </c>
      <c r="M1344" t="s">
        <v>3572</v>
      </c>
      <c r="N1344" t="s">
        <v>3573</v>
      </c>
      <c r="O1344" s="87">
        <f t="shared" si="82"/>
        <v>282.5</v>
      </c>
      <c r="P1344" t="s">
        <v>555</v>
      </c>
      <c r="Q1344" s="86">
        <v>2825000</v>
      </c>
      <c r="R1344" s="86">
        <v>63240000</v>
      </c>
      <c r="S1344">
        <f t="shared" si="83"/>
        <v>63.24</v>
      </c>
      <c r="T1344" s="86">
        <v>11799</v>
      </c>
      <c r="U1344" t="s">
        <v>728</v>
      </c>
      <c r="W1344" t="s">
        <v>7875</v>
      </c>
    </row>
    <row r="1345" spans="1:27" ht="15" customHeight="1" x14ac:dyDescent="0.25">
      <c r="A1345" t="s">
        <v>3338</v>
      </c>
      <c r="B1345">
        <v>5988596</v>
      </c>
      <c r="C1345" t="s">
        <v>540</v>
      </c>
      <c r="D1345" t="s">
        <v>541</v>
      </c>
      <c r="E1345" s="30" t="s">
        <v>3339</v>
      </c>
      <c r="F1345" t="s">
        <v>549</v>
      </c>
      <c r="G1345" t="s">
        <v>1295</v>
      </c>
      <c r="H1345">
        <v>4364349</v>
      </c>
      <c r="I1345" t="s">
        <v>3574</v>
      </c>
      <c r="J1345" t="s">
        <v>3575</v>
      </c>
      <c r="K1345" t="s">
        <v>549</v>
      </c>
      <c r="L1345" t="s">
        <v>3574</v>
      </c>
      <c r="M1345" t="s">
        <v>3576</v>
      </c>
      <c r="N1345" t="s">
        <v>3577</v>
      </c>
      <c r="O1345" s="87">
        <f t="shared" si="82"/>
        <v>232.5</v>
      </c>
      <c r="P1345" t="s">
        <v>555</v>
      </c>
      <c r="Q1345" s="86">
        <v>2325000</v>
      </c>
      <c r="R1345" s="86">
        <v>52050000</v>
      </c>
      <c r="S1345">
        <f t="shared" si="83"/>
        <v>52.05</v>
      </c>
      <c r="T1345" s="86">
        <v>11913</v>
      </c>
      <c r="U1345" t="s">
        <v>742</v>
      </c>
      <c r="W1345" t="s">
        <v>4749</v>
      </c>
    </row>
    <row r="1346" spans="1:27" ht="15" customHeight="1" x14ac:dyDescent="0.25">
      <c r="A1346" t="s">
        <v>2905</v>
      </c>
      <c r="B1346">
        <v>8297854</v>
      </c>
      <c r="C1346" t="s">
        <v>540</v>
      </c>
      <c r="D1346" t="s">
        <v>541</v>
      </c>
      <c r="E1346" s="30" t="s">
        <v>2906</v>
      </c>
      <c r="F1346" t="s">
        <v>549</v>
      </c>
      <c r="G1346" t="s">
        <v>1295</v>
      </c>
      <c r="H1346">
        <v>4364349</v>
      </c>
      <c r="I1346" t="s">
        <v>3578</v>
      </c>
      <c r="J1346" t="s">
        <v>3579</v>
      </c>
      <c r="K1346" t="s">
        <v>549</v>
      </c>
      <c r="L1346" t="s">
        <v>3578</v>
      </c>
      <c r="M1346" t="s">
        <v>3580</v>
      </c>
      <c r="N1346" t="s">
        <v>2910</v>
      </c>
      <c r="O1346" s="87">
        <f t="shared" si="82"/>
        <v>15120</v>
      </c>
      <c r="P1346" t="s">
        <v>555</v>
      </c>
      <c r="Q1346" s="86">
        <v>151200000</v>
      </c>
      <c r="R1346" s="86">
        <v>3414600000</v>
      </c>
      <c r="S1346" s="178">
        <f t="shared" si="83"/>
        <v>3414.6</v>
      </c>
      <c r="T1346" s="86">
        <v>10251</v>
      </c>
      <c r="U1346" t="s">
        <v>2911</v>
      </c>
      <c r="Z1346" t="s">
        <v>8009</v>
      </c>
    </row>
    <row r="1347" spans="1:27" ht="15" customHeight="1" x14ac:dyDescent="0.25">
      <c r="A1347" t="s">
        <v>3581</v>
      </c>
      <c r="B1347">
        <v>2045181</v>
      </c>
      <c r="C1347" t="s">
        <v>540</v>
      </c>
      <c r="D1347" t="s">
        <v>3582</v>
      </c>
      <c r="E1347" s="30" t="s">
        <v>3583</v>
      </c>
      <c r="F1347" t="s">
        <v>549</v>
      </c>
      <c r="G1347" t="s">
        <v>1295</v>
      </c>
      <c r="H1347">
        <v>4364349</v>
      </c>
      <c r="I1347" t="s">
        <v>3584</v>
      </c>
      <c r="J1347" t="s">
        <v>3585</v>
      </c>
      <c r="K1347" t="s">
        <v>549</v>
      </c>
      <c r="L1347" t="s">
        <v>3584</v>
      </c>
      <c r="M1347" t="s">
        <v>3586</v>
      </c>
      <c r="N1347" t="s">
        <v>3587</v>
      </c>
      <c r="O1347" s="87">
        <f t="shared" si="82"/>
        <v>2100</v>
      </c>
      <c r="P1347" t="s">
        <v>555</v>
      </c>
      <c r="Q1347" s="86">
        <v>21000000</v>
      </c>
      <c r="R1347" s="86">
        <v>474130000</v>
      </c>
      <c r="S1347">
        <f t="shared" si="83"/>
        <v>474.13</v>
      </c>
      <c r="T1347" s="86">
        <v>13477</v>
      </c>
      <c r="U1347" t="s">
        <v>3588</v>
      </c>
      <c r="Z1347" t="s">
        <v>8588</v>
      </c>
    </row>
    <row r="1348" spans="1:27" ht="15" customHeight="1" x14ac:dyDescent="0.25">
      <c r="A1348" t="s">
        <v>3581</v>
      </c>
      <c r="B1348">
        <v>2045181</v>
      </c>
      <c r="C1348" t="s">
        <v>540</v>
      </c>
      <c r="D1348" t="s">
        <v>3582</v>
      </c>
      <c r="E1348" s="30" t="s">
        <v>3583</v>
      </c>
      <c r="F1348" t="s">
        <v>549</v>
      </c>
      <c r="G1348" t="s">
        <v>1295</v>
      </c>
      <c r="H1348">
        <v>4364349</v>
      </c>
      <c r="I1348" t="s">
        <v>3589</v>
      </c>
      <c r="J1348" t="s">
        <v>3590</v>
      </c>
      <c r="K1348" t="s">
        <v>549</v>
      </c>
      <c r="L1348" t="s">
        <v>3589</v>
      </c>
      <c r="M1348" t="s">
        <v>3591</v>
      </c>
      <c r="N1348" t="s">
        <v>3592</v>
      </c>
      <c r="O1348" s="87">
        <f t="shared" si="82"/>
        <v>300</v>
      </c>
      <c r="P1348" t="s">
        <v>555</v>
      </c>
      <c r="Q1348" s="86">
        <v>3000000</v>
      </c>
      <c r="R1348" s="86">
        <v>67700000</v>
      </c>
      <c r="S1348">
        <f t="shared" si="83"/>
        <v>67.7</v>
      </c>
      <c r="T1348" s="86">
        <v>11255</v>
      </c>
      <c r="U1348" t="s">
        <v>3593</v>
      </c>
      <c r="Z1348" t="s">
        <v>8589</v>
      </c>
    </row>
    <row r="1349" spans="1:27" ht="15" customHeight="1" x14ac:dyDescent="0.25">
      <c r="A1349" t="s">
        <v>3581</v>
      </c>
      <c r="B1349">
        <v>2045181</v>
      </c>
      <c r="C1349" t="s">
        <v>540</v>
      </c>
      <c r="D1349" t="s">
        <v>3582</v>
      </c>
      <c r="E1349" s="30" t="s">
        <v>3583</v>
      </c>
      <c r="F1349" t="s">
        <v>549</v>
      </c>
      <c r="G1349" t="s">
        <v>1295</v>
      </c>
      <c r="H1349">
        <v>4364349</v>
      </c>
      <c r="I1349" t="s">
        <v>3594</v>
      </c>
      <c r="J1349" t="s">
        <v>3595</v>
      </c>
      <c r="K1349" t="s">
        <v>549</v>
      </c>
      <c r="L1349" t="s">
        <v>3594</v>
      </c>
      <c r="M1349" t="s">
        <v>3596</v>
      </c>
      <c r="N1349" t="s">
        <v>3592</v>
      </c>
      <c r="O1349" s="87">
        <f t="shared" si="82"/>
        <v>1056</v>
      </c>
      <c r="P1349" t="s">
        <v>555</v>
      </c>
      <c r="Q1349" s="86">
        <v>10560000</v>
      </c>
      <c r="R1349" s="86">
        <v>238290000</v>
      </c>
      <c r="S1349">
        <f t="shared" si="83"/>
        <v>238.29</v>
      </c>
      <c r="T1349" s="86">
        <v>11255</v>
      </c>
      <c r="U1349" t="s">
        <v>3593</v>
      </c>
      <c r="Z1349" t="s">
        <v>8589</v>
      </c>
    </row>
    <row r="1350" spans="1:27" ht="15" customHeight="1" x14ac:dyDescent="0.25">
      <c r="A1350" t="s">
        <v>3581</v>
      </c>
      <c r="B1350">
        <v>2045181</v>
      </c>
      <c r="C1350" t="s">
        <v>540</v>
      </c>
      <c r="D1350" t="s">
        <v>3582</v>
      </c>
      <c r="E1350" s="30" t="s">
        <v>3583</v>
      </c>
      <c r="F1350" t="s">
        <v>549</v>
      </c>
      <c r="G1350" t="s">
        <v>1295</v>
      </c>
      <c r="H1350">
        <v>4364349</v>
      </c>
      <c r="I1350" t="s">
        <v>3597</v>
      </c>
      <c r="J1350" t="s">
        <v>3598</v>
      </c>
      <c r="K1350" t="s">
        <v>549</v>
      </c>
      <c r="L1350" t="s">
        <v>3597</v>
      </c>
      <c r="M1350" t="s">
        <v>3599</v>
      </c>
      <c r="N1350" t="s">
        <v>3587</v>
      </c>
      <c r="O1350" s="87">
        <f t="shared" si="82"/>
        <v>7680</v>
      </c>
      <c r="P1350" t="s">
        <v>555</v>
      </c>
      <c r="Q1350" s="86">
        <v>76800000</v>
      </c>
      <c r="R1350" s="86">
        <v>1733050000</v>
      </c>
      <c r="S1350" s="161">
        <f t="shared" si="83"/>
        <v>1733.05</v>
      </c>
      <c r="T1350" s="86">
        <v>13477</v>
      </c>
      <c r="U1350" t="s">
        <v>3588</v>
      </c>
      <c r="Z1350" t="s">
        <v>8588</v>
      </c>
    </row>
    <row r="1351" spans="1:27" ht="15" customHeight="1" x14ac:dyDescent="0.25">
      <c r="A1351" t="s">
        <v>2937</v>
      </c>
      <c r="B1351">
        <v>4095143</v>
      </c>
      <c r="C1351" t="s">
        <v>540</v>
      </c>
      <c r="D1351" t="s">
        <v>541</v>
      </c>
      <c r="E1351" s="30" t="s">
        <v>2938</v>
      </c>
      <c r="F1351" t="s">
        <v>549</v>
      </c>
      <c r="G1351" t="s">
        <v>1295</v>
      </c>
      <c r="H1351">
        <v>4364349</v>
      </c>
      <c r="I1351" t="s">
        <v>3600</v>
      </c>
      <c r="J1351" t="s">
        <v>3601</v>
      </c>
      <c r="K1351" t="s">
        <v>549</v>
      </c>
      <c r="L1351" t="s">
        <v>3600</v>
      </c>
      <c r="M1351" t="s">
        <v>3602</v>
      </c>
      <c r="N1351" t="s">
        <v>3189</v>
      </c>
      <c r="O1351" s="87">
        <f t="shared" si="82"/>
        <v>240</v>
      </c>
      <c r="P1351" t="s">
        <v>555</v>
      </c>
      <c r="Q1351" s="86">
        <v>2400000</v>
      </c>
      <c r="R1351" s="86">
        <v>53760000</v>
      </c>
      <c r="S1351">
        <f t="shared" si="83"/>
        <v>53.76</v>
      </c>
      <c r="T1351" s="86">
        <v>15117</v>
      </c>
      <c r="U1351" t="s">
        <v>2946</v>
      </c>
      <c r="Y1351" t="s">
        <v>8040</v>
      </c>
    </row>
    <row r="1352" spans="1:27" ht="15" customHeight="1" x14ac:dyDescent="0.25">
      <c r="A1352" t="s">
        <v>2937</v>
      </c>
      <c r="B1352">
        <v>4095143</v>
      </c>
      <c r="C1352" t="s">
        <v>540</v>
      </c>
      <c r="D1352" t="s">
        <v>541</v>
      </c>
      <c r="E1352" s="30" t="s">
        <v>2938</v>
      </c>
      <c r="F1352" t="s">
        <v>549</v>
      </c>
      <c r="G1352" t="s">
        <v>1295</v>
      </c>
      <c r="H1352">
        <v>4364349</v>
      </c>
      <c r="I1352" t="s">
        <v>3603</v>
      </c>
      <c r="J1352" t="s">
        <v>3604</v>
      </c>
      <c r="K1352" t="s">
        <v>549</v>
      </c>
      <c r="L1352" t="s">
        <v>3603</v>
      </c>
      <c r="M1352" t="s">
        <v>3605</v>
      </c>
      <c r="N1352" t="s">
        <v>2017</v>
      </c>
      <c r="O1352" s="87">
        <f t="shared" si="82"/>
        <v>2250</v>
      </c>
      <c r="P1352" t="s">
        <v>555</v>
      </c>
      <c r="Q1352" s="86">
        <v>22500000</v>
      </c>
      <c r="R1352" s="86">
        <v>503970000</v>
      </c>
      <c r="S1352">
        <f t="shared" si="83"/>
        <v>503.97</v>
      </c>
      <c r="T1352" s="86">
        <v>11659</v>
      </c>
      <c r="U1352" t="s">
        <v>2018</v>
      </c>
      <c r="Z1352" t="s">
        <v>8044</v>
      </c>
    </row>
    <row r="1353" spans="1:27" ht="15" customHeight="1" x14ac:dyDescent="0.25">
      <c r="A1353" t="s">
        <v>3606</v>
      </c>
      <c r="B1353">
        <v>27321185</v>
      </c>
      <c r="C1353" t="s">
        <v>540</v>
      </c>
      <c r="D1353" t="s">
        <v>541</v>
      </c>
      <c r="E1353" s="30" t="s">
        <v>3607</v>
      </c>
      <c r="F1353" t="s">
        <v>549</v>
      </c>
      <c r="G1353" t="s">
        <v>1295</v>
      </c>
      <c r="H1353">
        <v>4364349</v>
      </c>
      <c r="I1353" t="s">
        <v>3608</v>
      </c>
      <c r="J1353" t="s">
        <v>3609</v>
      </c>
      <c r="K1353" t="s">
        <v>549</v>
      </c>
      <c r="L1353" t="s">
        <v>3608</v>
      </c>
      <c r="M1353" t="s">
        <v>3610</v>
      </c>
      <c r="N1353" t="s">
        <v>3611</v>
      </c>
      <c r="O1353" s="87">
        <f t="shared" si="82"/>
        <v>31200</v>
      </c>
      <c r="P1353" t="s">
        <v>555</v>
      </c>
      <c r="Q1353" s="86">
        <v>312000000</v>
      </c>
      <c r="R1353" s="86">
        <v>7047810000</v>
      </c>
      <c r="S1353" s="112">
        <f t="shared" si="83"/>
        <v>7047.81</v>
      </c>
      <c r="T1353" s="86">
        <v>11132</v>
      </c>
      <c r="U1353" t="s">
        <v>3612</v>
      </c>
      <c r="Z1353" t="s">
        <v>8590</v>
      </c>
    </row>
    <row r="1354" spans="1:27" ht="15" customHeight="1" x14ac:dyDescent="0.25">
      <c r="A1354" t="s">
        <v>3606</v>
      </c>
      <c r="B1354">
        <v>27321185</v>
      </c>
      <c r="C1354" t="s">
        <v>540</v>
      </c>
      <c r="D1354" t="s">
        <v>541</v>
      </c>
      <c r="E1354" s="30" t="s">
        <v>3607</v>
      </c>
      <c r="F1354" t="s">
        <v>549</v>
      </c>
      <c r="G1354" t="s">
        <v>1295</v>
      </c>
      <c r="H1354">
        <v>4364349</v>
      </c>
      <c r="I1354" t="s">
        <v>3613</v>
      </c>
      <c r="J1354" t="s">
        <v>3614</v>
      </c>
      <c r="K1354" t="s">
        <v>549</v>
      </c>
      <c r="L1354" t="s">
        <v>3613</v>
      </c>
      <c r="M1354" t="s">
        <v>3615</v>
      </c>
      <c r="N1354" t="s">
        <v>3616</v>
      </c>
      <c r="O1354" s="87">
        <f t="shared" si="82"/>
        <v>10746</v>
      </c>
      <c r="P1354" t="s">
        <v>555</v>
      </c>
      <c r="Q1354" s="86">
        <v>107460000</v>
      </c>
      <c r="R1354" s="86">
        <v>2427440000</v>
      </c>
      <c r="S1354" s="112">
        <f t="shared" si="83"/>
        <v>2427.44</v>
      </c>
      <c r="T1354" s="86">
        <v>11079</v>
      </c>
      <c r="U1354" t="s">
        <v>3617</v>
      </c>
      <c r="Z1354" t="s">
        <v>8591</v>
      </c>
    </row>
    <row r="1355" spans="1:27" ht="15" customHeight="1" x14ac:dyDescent="0.25">
      <c r="A1355" t="s">
        <v>3606</v>
      </c>
      <c r="B1355">
        <v>27321185</v>
      </c>
      <c r="C1355" t="s">
        <v>540</v>
      </c>
      <c r="D1355" t="s">
        <v>541</v>
      </c>
      <c r="E1355" s="30" t="s">
        <v>3607</v>
      </c>
      <c r="F1355" t="s">
        <v>549</v>
      </c>
      <c r="G1355" t="s">
        <v>1295</v>
      </c>
      <c r="H1355">
        <v>4364349</v>
      </c>
      <c r="I1355" t="s">
        <v>3618</v>
      </c>
      <c r="J1355" t="s">
        <v>3619</v>
      </c>
      <c r="K1355" t="s">
        <v>549</v>
      </c>
      <c r="L1355" t="s">
        <v>3618</v>
      </c>
      <c r="M1355" t="s">
        <v>3620</v>
      </c>
      <c r="N1355" t="s">
        <v>3621</v>
      </c>
      <c r="O1355" s="87">
        <f t="shared" si="82"/>
        <v>8019</v>
      </c>
      <c r="P1355" t="s">
        <v>555</v>
      </c>
      <c r="Q1355" s="86">
        <v>80190000</v>
      </c>
      <c r="R1355" s="86">
        <v>1811430000</v>
      </c>
      <c r="S1355" s="112">
        <f t="shared" si="83"/>
        <v>1811.43</v>
      </c>
      <c r="T1355" s="86">
        <v>11069</v>
      </c>
      <c r="U1355" t="s">
        <v>3622</v>
      </c>
      <c r="Z1355" t="s">
        <v>8592</v>
      </c>
    </row>
    <row r="1356" spans="1:27" ht="15" customHeight="1" x14ac:dyDescent="0.25">
      <c r="A1356" t="s">
        <v>1615</v>
      </c>
      <c r="B1356">
        <v>28022327</v>
      </c>
      <c r="C1356" t="s">
        <v>540</v>
      </c>
      <c r="D1356" t="s">
        <v>541</v>
      </c>
      <c r="E1356" s="30" t="s">
        <v>1616</v>
      </c>
      <c r="F1356" t="s">
        <v>549</v>
      </c>
      <c r="G1356" t="s">
        <v>1295</v>
      </c>
      <c r="H1356">
        <v>4364349</v>
      </c>
      <c r="I1356" t="s">
        <v>3623</v>
      </c>
      <c r="J1356" t="s">
        <v>3624</v>
      </c>
      <c r="K1356" t="s">
        <v>549</v>
      </c>
      <c r="L1356" t="s">
        <v>3623</v>
      </c>
      <c r="M1356" t="s">
        <v>3625</v>
      </c>
      <c r="N1356" t="s">
        <v>3626</v>
      </c>
      <c r="O1356" s="87">
        <f t="shared" ref="O1356:O1401" si="84">Q1356/10000</f>
        <v>856.45</v>
      </c>
      <c r="P1356" t="s">
        <v>555</v>
      </c>
      <c r="Q1356" s="86">
        <v>8564500</v>
      </c>
      <c r="R1356" s="86">
        <v>191580000</v>
      </c>
      <c r="S1356">
        <f t="shared" ref="S1356:S1401" si="85">R1356/1000000</f>
        <v>191.58</v>
      </c>
      <c r="T1356" s="86">
        <v>16148</v>
      </c>
      <c r="U1356" t="s">
        <v>3627</v>
      </c>
      <c r="Z1356" t="s">
        <v>8522</v>
      </c>
    </row>
    <row r="1357" spans="1:27" ht="15" customHeight="1" x14ac:dyDescent="0.25">
      <c r="A1357" t="s">
        <v>1615</v>
      </c>
      <c r="B1357">
        <v>28022327</v>
      </c>
      <c r="C1357" t="s">
        <v>540</v>
      </c>
      <c r="D1357" t="s">
        <v>541</v>
      </c>
      <c r="E1357" s="30" t="s">
        <v>1616</v>
      </c>
      <c r="F1357" t="s">
        <v>549</v>
      </c>
      <c r="G1357" t="s">
        <v>1295</v>
      </c>
      <c r="H1357">
        <v>4364349</v>
      </c>
      <c r="I1357" t="s">
        <v>3628</v>
      </c>
      <c r="J1357" t="s">
        <v>3629</v>
      </c>
      <c r="K1357" t="s">
        <v>549</v>
      </c>
      <c r="L1357" t="s">
        <v>3628</v>
      </c>
      <c r="M1357" t="s">
        <v>3630</v>
      </c>
      <c r="N1357" t="s">
        <v>1741</v>
      </c>
      <c r="O1357" s="87">
        <f t="shared" si="84"/>
        <v>425.83</v>
      </c>
      <c r="P1357" t="s">
        <v>555</v>
      </c>
      <c r="Q1357" s="86">
        <v>4258300</v>
      </c>
      <c r="R1357" s="86">
        <v>95250000</v>
      </c>
      <c r="S1357">
        <f t="shared" si="85"/>
        <v>95.25</v>
      </c>
      <c r="T1357" s="86">
        <v>17384</v>
      </c>
      <c r="U1357" t="s">
        <v>1755</v>
      </c>
      <c r="AA1357" t="s">
        <v>8055</v>
      </c>
    </row>
    <row r="1358" spans="1:27" ht="15" customHeight="1" x14ac:dyDescent="0.25">
      <c r="A1358" t="s">
        <v>1615</v>
      </c>
      <c r="B1358">
        <v>28022327</v>
      </c>
      <c r="C1358" t="s">
        <v>540</v>
      </c>
      <c r="D1358" t="s">
        <v>541</v>
      </c>
      <c r="E1358" s="30" t="s">
        <v>1616</v>
      </c>
      <c r="F1358" t="s">
        <v>549</v>
      </c>
      <c r="G1358" t="s">
        <v>1295</v>
      </c>
      <c r="H1358">
        <v>4364349</v>
      </c>
      <c r="I1358" t="s">
        <v>3631</v>
      </c>
      <c r="J1358" t="s">
        <v>3632</v>
      </c>
      <c r="K1358" t="s">
        <v>549</v>
      </c>
      <c r="L1358" t="s">
        <v>3631</v>
      </c>
      <c r="M1358" t="s">
        <v>3633</v>
      </c>
      <c r="N1358" t="s">
        <v>1904</v>
      </c>
      <c r="O1358" s="87">
        <f t="shared" si="84"/>
        <v>206.46</v>
      </c>
      <c r="P1358" t="s">
        <v>555</v>
      </c>
      <c r="Q1358" s="86">
        <v>2064600</v>
      </c>
      <c r="R1358" s="86">
        <v>46180000</v>
      </c>
      <c r="S1358">
        <f t="shared" si="85"/>
        <v>46.18</v>
      </c>
      <c r="T1358" s="86">
        <v>17383</v>
      </c>
      <c r="U1358" t="s">
        <v>1755</v>
      </c>
      <c r="AA1358" t="s">
        <v>8055</v>
      </c>
    </row>
    <row r="1359" spans="1:27" ht="15" customHeight="1" x14ac:dyDescent="0.25">
      <c r="A1359" t="s">
        <v>1615</v>
      </c>
      <c r="B1359">
        <v>28022327</v>
      </c>
      <c r="C1359" t="s">
        <v>540</v>
      </c>
      <c r="D1359" t="s">
        <v>541</v>
      </c>
      <c r="E1359" s="30" t="s">
        <v>1616</v>
      </c>
      <c r="F1359" t="s">
        <v>549</v>
      </c>
      <c r="G1359" t="s">
        <v>1295</v>
      </c>
      <c r="H1359">
        <v>4364349</v>
      </c>
      <c r="I1359" t="s">
        <v>3634</v>
      </c>
      <c r="J1359" t="s">
        <v>3635</v>
      </c>
      <c r="K1359" t="s">
        <v>549</v>
      </c>
      <c r="L1359" t="s">
        <v>3634</v>
      </c>
      <c r="M1359" t="s">
        <v>3636</v>
      </c>
      <c r="N1359" t="s">
        <v>1634</v>
      </c>
      <c r="O1359" s="87">
        <f t="shared" si="84"/>
        <v>845.88</v>
      </c>
      <c r="P1359" t="s">
        <v>555</v>
      </c>
      <c r="Q1359" s="86">
        <v>8458800</v>
      </c>
      <c r="R1359" s="86">
        <v>189210000</v>
      </c>
      <c r="S1359">
        <f t="shared" si="85"/>
        <v>189.21</v>
      </c>
      <c r="T1359" s="86">
        <v>10277</v>
      </c>
      <c r="U1359" t="s">
        <v>1542</v>
      </c>
      <c r="Z1359" t="s">
        <v>8038</v>
      </c>
    </row>
    <row r="1360" spans="1:27" ht="15" customHeight="1" x14ac:dyDescent="0.25">
      <c r="A1360" t="s">
        <v>1615</v>
      </c>
      <c r="B1360">
        <v>28022327</v>
      </c>
      <c r="C1360" t="s">
        <v>540</v>
      </c>
      <c r="D1360" t="s">
        <v>541</v>
      </c>
      <c r="E1360" s="30" t="s">
        <v>1616</v>
      </c>
      <c r="F1360" t="s">
        <v>549</v>
      </c>
      <c r="G1360" t="s">
        <v>1295</v>
      </c>
      <c r="H1360">
        <v>4364349</v>
      </c>
      <c r="I1360" t="s">
        <v>3637</v>
      </c>
      <c r="J1360" t="s">
        <v>3638</v>
      </c>
      <c r="K1360" t="s">
        <v>549</v>
      </c>
      <c r="L1360" t="s">
        <v>3637</v>
      </c>
      <c r="M1360" t="s">
        <v>3639</v>
      </c>
      <c r="N1360" t="s">
        <v>1707</v>
      </c>
      <c r="O1360" s="87">
        <f t="shared" si="84"/>
        <v>60.48</v>
      </c>
      <c r="P1360" t="s">
        <v>555</v>
      </c>
      <c r="Q1360" s="86">
        <v>604800</v>
      </c>
      <c r="R1360" s="86">
        <v>13530000</v>
      </c>
      <c r="S1360">
        <f t="shared" si="85"/>
        <v>13.53</v>
      </c>
      <c r="T1360" s="86">
        <v>15111</v>
      </c>
      <c r="U1360" t="s">
        <v>1708</v>
      </c>
      <c r="Y1360" t="s">
        <v>8030</v>
      </c>
    </row>
    <row r="1361" spans="1:28" ht="15" customHeight="1" x14ac:dyDescent="0.25">
      <c r="A1361" t="s">
        <v>1615</v>
      </c>
      <c r="B1361">
        <v>28022327</v>
      </c>
      <c r="C1361" t="s">
        <v>540</v>
      </c>
      <c r="D1361" t="s">
        <v>541</v>
      </c>
      <c r="E1361" s="30" t="s">
        <v>1616</v>
      </c>
      <c r="F1361" t="s">
        <v>549</v>
      </c>
      <c r="G1361" t="s">
        <v>1295</v>
      </c>
      <c r="H1361">
        <v>4364349</v>
      </c>
      <c r="I1361" t="s">
        <v>3640</v>
      </c>
      <c r="J1361" t="s">
        <v>3641</v>
      </c>
      <c r="K1361" t="s">
        <v>549</v>
      </c>
      <c r="L1361" t="s">
        <v>3640</v>
      </c>
      <c r="M1361" t="s">
        <v>3642</v>
      </c>
      <c r="N1361" t="s">
        <v>1727</v>
      </c>
      <c r="O1361" s="87">
        <f t="shared" si="84"/>
        <v>315</v>
      </c>
      <c r="P1361" t="s">
        <v>555</v>
      </c>
      <c r="Q1361" s="86">
        <v>3150000</v>
      </c>
      <c r="R1361" s="86">
        <v>70460000</v>
      </c>
      <c r="S1361">
        <f t="shared" si="85"/>
        <v>70.459999999999994</v>
      </c>
      <c r="T1361" s="86">
        <v>15430</v>
      </c>
      <c r="U1361" t="s">
        <v>1728</v>
      </c>
      <c r="Z1361" t="s">
        <v>8035</v>
      </c>
    </row>
    <row r="1362" spans="1:28" ht="15" customHeight="1" x14ac:dyDescent="0.25">
      <c r="A1362" t="s">
        <v>1615</v>
      </c>
      <c r="B1362">
        <v>28022327</v>
      </c>
      <c r="C1362" t="s">
        <v>540</v>
      </c>
      <c r="D1362" t="s">
        <v>541</v>
      </c>
      <c r="E1362" s="30" t="s">
        <v>1616</v>
      </c>
      <c r="F1362" t="s">
        <v>549</v>
      </c>
      <c r="G1362" t="s">
        <v>1295</v>
      </c>
      <c r="H1362">
        <v>4364349</v>
      </c>
      <c r="I1362" t="s">
        <v>3643</v>
      </c>
      <c r="J1362" t="s">
        <v>3644</v>
      </c>
      <c r="K1362" t="s">
        <v>549</v>
      </c>
      <c r="L1362" t="s">
        <v>3643</v>
      </c>
      <c r="M1362" t="s">
        <v>3645</v>
      </c>
      <c r="N1362" t="s">
        <v>1620</v>
      </c>
      <c r="O1362" s="87">
        <f t="shared" si="84"/>
        <v>314.52</v>
      </c>
      <c r="P1362" t="s">
        <v>555</v>
      </c>
      <c r="Q1362" s="86">
        <v>3145200</v>
      </c>
      <c r="R1362" s="86">
        <v>70350000</v>
      </c>
      <c r="S1362">
        <f t="shared" si="85"/>
        <v>70.349999999999994</v>
      </c>
      <c r="T1362" s="86">
        <v>15537</v>
      </c>
      <c r="U1362" t="s">
        <v>1621</v>
      </c>
      <c r="Z1362" t="s">
        <v>8037</v>
      </c>
    </row>
    <row r="1363" spans="1:28" ht="15" customHeight="1" x14ac:dyDescent="0.25">
      <c r="A1363" t="s">
        <v>1615</v>
      </c>
      <c r="B1363">
        <v>28022327</v>
      </c>
      <c r="C1363" t="s">
        <v>540</v>
      </c>
      <c r="D1363" t="s">
        <v>541</v>
      </c>
      <c r="E1363" s="30" t="s">
        <v>1616</v>
      </c>
      <c r="F1363" t="s">
        <v>549</v>
      </c>
      <c r="G1363" t="s">
        <v>1295</v>
      </c>
      <c r="H1363">
        <v>4364349</v>
      </c>
      <c r="I1363" t="s">
        <v>3646</v>
      </c>
      <c r="J1363" t="s">
        <v>3647</v>
      </c>
      <c r="K1363" t="s">
        <v>549</v>
      </c>
      <c r="L1363" t="s">
        <v>3646</v>
      </c>
      <c r="M1363" t="s">
        <v>3648</v>
      </c>
      <c r="N1363" t="s">
        <v>3179</v>
      </c>
      <c r="O1363" s="87">
        <f t="shared" si="84"/>
        <v>217.74</v>
      </c>
      <c r="P1363" t="s">
        <v>555</v>
      </c>
      <c r="Q1363" s="86">
        <v>2177400</v>
      </c>
      <c r="R1363" s="86">
        <v>48710000</v>
      </c>
      <c r="S1363">
        <f t="shared" si="85"/>
        <v>48.71</v>
      </c>
      <c r="T1363" s="86">
        <v>15539</v>
      </c>
      <c r="U1363" t="s">
        <v>1626</v>
      </c>
      <c r="Z1363" t="s">
        <v>8060</v>
      </c>
    </row>
    <row r="1364" spans="1:28" ht="15" customHeight="1" x14ac:dyDescent="0.25">
      <c r="A1364" t="s">
        <v>1615</v>
      </c>
      <c r="B1364">
        <v>28022327</v>
      </c>
      <c r="C1364" t="s">
        <v>540</v>
      </c>
      <c r="D1364" t="s">
        <v>541</v>
      </c>
      <c r="E1364" s="30" t="s">
        <v>1616</v>
      </c>
      <c r="F1364" t="s">
        <v>549</v>
      </c>
      <c r="G1364" t="s">
        <v>1295</v>
      </c>
      <c r="H1364">
        <v>4364349</v>
      </c>
      <c r="I1364" t="s">
        <v>3649</v>
      </c>
      <c r="J1364" t="s">
        <v>3650</v>
      </c>
      <c r="K1364" t="s">
        <v>549</v>
      </c>
      <c r="L1364" t="s">
        <v>3649</v>
      </c>
      <c r="M1364" t="s">
        <v>3651</v>
      </c>
      <c r="N1364" t="s">
        <v>1630</v>
      </c>
      <c r="O1364" s="87">
        <f t="shared" si="84"/>
        <v>1088.7</v>
      </c>
      <c r="P1364" t="s">
        <v>555</v>
      </c>
      <c r="Q1364" s="86">
        <v>10887000</v>
      </c>
      <c r="R1364" s="86">
        <v>243530000</v>
      </c>
      <c r="S1364">
        <f t="shared" si="85"/>
        <v>243.53</v>
      </c>
      <c r="T1364" s="86">
        <v>15538</v>
      </c>
      <c r="U1364" t="s">
        <v>1485</v>
      </c>
      <c r="Z1364" t="s">
        <v>8036</v>
      </c>
    </row>
    <row r="1365" spans="1:28" ht="15" customHeight="1" x14ac:dyDescent="0.25">
      <c r="A1365" t="s">
        <v>1615</v>
      </c>
      <c r="B1365">
        <v>28022327</v>
      </c>
      <c r="C1365" t="s">
        <v>540</v>
      </c>
      <c r="D1365" t="s">
        <v>541</v>
      </c>
      <c r="E1365" s="30" t="s">
        <v>1616</v>
      </c>
      <c r="F1365" t="s">
        <v>549</v>
      </c>
      <c r="G1365" t="s">
        <v>1295</v>
      </c>
      <c r="H1365">
        <v>4364349</v>
      </c>
      <c r="I1365" t="s">
        <v>3652</v>
      </c>
      <c r="J1365" t="s">
        <v>3653</v>
      </c>
      <c r="K1365" t="s">
        <v>549</v>
      </c>
      <c r="L1365" t="s">
        <v>3652</v>
      </c>
      <c r="M1365" t="s">
        <v>3654</v>
      </c>
      <c r="N1365" t="s">
        <v>3655</v>
      </c>
      <c r="O1365" s="87">
        <f t="shared" si="84"/>
        <v>2850</v>
      </c>
      <c r="P1365" t="s">
        <v>555</v>
      </c>
      <c r="Q1365" s="86">
        <v>28500000</v>
      </c>
      <c r="R1365" s="86">
        <v>638370000</v>
      </c>
      <c r="S1365">
        <f t="shared" si="85"/>
        <v>638.37</v>
      </c>
      <c r="T1365" s="86">
        <v>18270</v>
      </c>
      <c r="U1365" t="s">
        <v>3656</v>
      </c>
      <c r="AB1365" t="s">
        <v>8593</v>
      </c>
    </row>
    <row r="1366" spans="1:28" ht="15" customHeight="1" x14ac:dyDescent="0.25">
      <c r="A1366" t="s">
        <v>1615</v>
      </c>
      <c r="B1366">
        <v>28022327</v>
      </c>
      <c r="C1366" t="s">
        <v>540</v>
      </c>
      <c r="D1366" t="s">
        <v>541</v>
      </c>
      <c r="E1366" s="30" t="s">
        <v>1616</v>
      </c>
      <c r="F1366" t="s">
        <v>549</v>
      </c>
      <c r="G1366" t="s">
        <v>1295</v>
      </c>
      <c r="H1366">
        <v>4364349</v>
      </c>
      <c r="I1366" t="s">
        <v>3657</v>
      </c>
      <c r="J1366" t="s">
        <v>3658</v>
      </c>
      <c r="K1366" t="s">
        <v>549</v>
      </c>
      <c r="L1366" t="s">
        <v>3657</v>
      </c>
      <c r="M1366" t="s">
        <v>3659</v>
      </c>
      <c r="N1366" t="s">
        <v>1707</v>
      </c>
      <c r="O1366" s="87">
        <f t="shared" si="84"/>
        <v>80.64</v>
      </c>
      <c r="P1366" t="s">
        <v>555</v>
      </c>
      <c r="Q1366" s="86">
        <v>806400</v>
      </c>
      <c r="R1366" s="86">
        <v>18100000</v>
      </c>
      <c r="S1366">
        <f t="shared" si="85"/>
        <v>18.100000000000001</v>
      </c>
      <c r="T1366" s="86">
        <v>15111</v>
      </c>
      <c r="U1366" t="s">
        <v>1708</v>
      </c>
      <c r="Y1366" t="s">
        <v>8030</v>
      </c>
    </row>
    <row r="1367" spans="1:28" ht="15" customHeight="1" x14ac:dyDescent="0.25">
      <c r="A1367" t="s">
        <v>1615</v>
      </c>
      <c r="B1367">
        <v>28022327</v>
      </c>
      <c r="C1367" t="s">
        <v>540</v>
      </c>
      <c r="D1367" t="s">
        <v>541</v>
      </c>
      <c r="E1367" s="30" t="s">
        <v>1616</v>
      </c>
      <c r="F1367" t="s">
        <v>549</v>
      </c>
      <c r="G1367" t="s">
        <v>1295</v>
      </c>
      <c r="H1367">
        <v>4364349</v>
      </c>
      <c r="I1367" t="s">
        <v>3660</v>
      </c>
      <c r="J1367" t="s">
        <v>3661</v>
      </c>
      <c r="K1367" t="s">
        <v>549</v>
      </c>
      <c r="L1367" t="s">
        <v>3660</v>
      </c>
      <c r="M1367" t="s">
        <v>3662</v>
      </c>
      <c r="N1367" t="s">
        <v>3663</v>
      </c>
      <c r="O1367" s="87">
        <f t="shared" si="84"/>
        <v>1008.06</v>
      </c>
      <c r="P1367" t="s">
        <v>555</v>
      </c>
      <c r="Q1367" s="86">
        <v>10080600</v>
      </c>
      <c r="R1367" s="86">
        <v>226300000</v>
      </c>
      <c r="S1367">
        <f t="shared" si="85"/>
        <v>226.3</v>
      </c>
      <c r="T1367" s="86">
        <v>12320</v>
      </c>
      <c r="U1367" t="s">
        <v>2023</v>
      </c>
      <c r="Z1367" t="s">
        <v>8043</v>
      </c>
    </row>
    <row r="1368" spans="1:28" ht="15" customHeight="1" x14ac:dyDescent="0.25">
      <c r="A1368" t="s">
        <v>1615</v>
      </c>
      <c r="B1368">
        <v>28022327</v>
      </c>
      <c r="C1368" t="s">
        <v>540</v>
      </c>
      <c r="D1368" t="s">
        <v>541</v>
      </c>
      <c r="E1368" s="30" t="s">
        <v>1616</v>
      </c>
      <c r="F1368" t="s">
        <v>549</v>
      </c>
      <c r="G1368" t="s">
        <v>1295</v>
      </c>
      <c r="H1368">
        <v>4364349</v>
      </c>
      <c r="I1368" t="s">
        <v>3664</v>
      </c>
      <c r="J1368" t="s">
        <v>3665</v>
      </c>
      <c r="K1368" t="s">
        <v>549</v>
      </c>
      <c r="L1368" t="s">
        <v>3664</v>
      </c>
      <c r="M1368" t="s">
        <v>3666</v>
      </c>
      <c r="N1368" t="s">
        <v>3667</v>
      </c>
      <c r="O1368" s="87">
        <f t="shared" si="84"/>
        <v>108.87</v>
      </c>
      <c r="P1368" t="s">
        <v>555</v>
      </c>
      <c r="Q1368" s="86">
        <v>1088700</v>
      </c>
      <c r="R1368" s="86">
        <v>24440000</v>
      </c>
      <c r="S1368">
        <f t="shared" si="85"/>
        <v>24.44</v>
      </c>
      <c r="T1368" s="86">
        <v>12267</v>
      </c>
      <c r="U1368" t="s">
        <v>1670</v>
      </c>
      <c r="Z1368" t="s">
        <v>8500</v>
      </c>
    </row>
    <row r="1369" spans="1:28" ht="15" customHeight="1" x14ac:dyDescent="0.25">
      <c r="A1369" t="s">
        <v>1615</v>
      </c>
      <c r="B1369">
        <v>28022327</v>
      </c>
      <c r="C1369" t="s">
        <v>540</v>
      </c>
      <c r="D1369" t="s">
        <v>541</v>
      </c>
      <c r="E1369" s="30" t="s">
        <v>1616</v>
      </c>
      <c r="F1369" t="s">
        <v>549</v>
      </c>
      <c r="G1369" t="s">
        <v>1295</v>
      </c>
      <c r="H1369">
        <v>4364349</v>
      </c>
      <c r="I1369" t="s">
        <v>3668</v>
      </c>
      <c r="J1369" t="s">
        <v>3669</v>
      </c>
      <c r="K1369" t="s">
        <v>549</v>
      </c>
      <c r="L1369" t="s">
        <v>3668</v>
      </c>
      <c r="M1369" t="s">
        <v>3670</v>
      </c>
      <c r="N1369" t="s">
        <v>3671</v>
      </c>
      <c r="O1369" s="87">
        <f t="shared" si="84"/>
        <v>213.71</v>
      </c>
      <c r="P1369" t="s">
        <v>555</v>
      </c>
      <c r="Q1369" s="86">
        <v>2137100</v>
      </c>
      <c r="R1369" s="86">
        <v>47980000</v>
      </c>
      <c r="S1369">
        <f t="shared" si="85"/>
        <v>47.98</v>
      </c>
      <c r="T1369" s="86">
        <v>13437</v>
      </c>
      <c r="U1369" t="s">
        <v>3672</v>
      </c>
      <c r="Z1369" t="s">
        <v>8041</v>
      </c>
    </row>
    <row r="1370" spans="1:28" ht="15" customHeight="1" x14ac:dyDescent="0.25">
      <c r="A1370" t="s">
        <v>1615</v>
      </c>
      <c r="B1370">
        <v>28022327</v>
      </c>
      <c r="C1370" t="s">
        <v>540</v>
      </c>
      <c r="D1370" t="s">
        <v>541</v>
      </c>
      <c r="E1370" s="30" t="s">
        <v>1616</v>
      </c>
      <c r="F1370" t="s">
        <v>549</v>
      </c>
      <c r="G1370" t="s">
        <v>1295</v>
      </c>
      <c r="H1370">
        <v>4364349</v>
      </c>
      <c r="I1370" t="s">
        <v>3673</v>
      </c>
      <c r="J1370" s="90">
        <v>41986.782083333332</v>
      </c>
      <c r="K1370" t="s">
        <v>549</v>
      </c>
      <c r="L1370" t="s">
        <v>3673</v>
      </c>
      <c r="M1370" t="s">
        <v>3674</v>
      </c>
      <c r="N1370" t="s">
        <v>3675</v>
      </c>
      <c r="O1370" s="87">
        <f t="shared" si="84"/>
        <v>145.16</v>
      </c>
      <c r="P1370" t="s">
        <v>555</v>
      </c>
      <c r="Q1370" s="86">
        <v>1451600</v>
      </c>
      <c r="R1370" s="86">
        <v>32590000</v>
      </c>
      <c r="S1370">
        <f t="shared" si="85"/>
        <v>32.590000000000003</v>
      </c>
      <c r="T1370" s="86">
        <v>13437</v>
      </c>
      <c r="U1370" t="s">
        <v>3672</v>
      </c>
      <c r="Z1370" t="s">
        <v>8041</v>
      </c>
    </row>
    <row r="1371" spans="1:28" ht="15" customHeight="1" x14ac:dyDescent="0.25">
      <c r="A1371" t="s">
        <v>1615</v>
      </c>
      <c r="B1371">
        <v>28022327</v>
      </c>
      <c r="C1371" t="s">
        <v>540</v>
      </c>
      <c r="D1371" t="s">
        <v>541</v>
      </c>
      <c r="E1371" s="30" t="s">
        <v>1616</v>
      </c>
      <c r="F1371" t="s">
        <v>549</v>
      </c>
      <c r="G1371" t="s">
        <v>1295</v>
      </c>
      <c r="H1371">
        <v>4364349</v>
      </c>
      <c r="I1371" t="s">
        <v>3676</v>
      </c>
      <c r="J1371" t="s">
        <v>3677</v>
      </c>
      <c r="K1371" t="s">
        <v>549</v>
      </c>
      <c r="L1371" t="s">
        <v>3676</v>
      </c>
      <c r="M1371" t="s">
        <v>3678</v>
      </c>
      <c r="N1371" t="s">
        <v>3679</v>
      </c>
      <c r="O1371" s="87">
        <f t="shared" si="84"/>
        <v>36.29</v>
      </c>
      <c r="P1371" t="s">
        <v>555</v>
      </c>
      <c r="Q1371" s="86">
        <v>362900</v>
      </c>
      <c r="R1371" s="86">
        <v>8150000</v>
      </c>
      <c r="S1371">
        <f t="shared" si="85"/>
        <v>8.15</v>
      </c>
      <c r="T1371" s="86">
        <v>13437</v>
      </c>
      <c r="U1371" t="s">
        <v>3672</v>
      </c>
      <c r="Z1371" t="s">
        <v>8041</v>
      </c>
    </row>
    <row r="1372" spans="1:28" ht="15" customHeight="1" x14ac:dyDescent="0.25">
      <c r="A1372" t="s">
        <v>1615</v>
      </c>
      <c r="B1372">
        <v>28022327</v>
      </c>
      <c r="C1372" t="s">
        <v>540</v>
      </c>
      <c r="D1372" t="s">
        <v>541</v>
      </c>
      <c r="E1372" s="30" t="s">
        <v>1616</v>
      </c>
      <c r="F1372" t="s">
        <v>549</v>
      </c>
      <c r="G1372" t="s">
        <v>1295</v>
      </c>
      <c r="H1372">
        <v>4364349</v>
      </c>
      <c r="I1372" t="s">
        <v>3680</v>
      </c>
      <c r="J1372" t="s">
        <v>3681</v>
      </c>
      <c r="K1372" t="s">
        <v>549</v>
      </c>
      <c r="L1372" t="s">
        <v>3680</v>
      </c>
      <c r="M1372" t="s">
        <v>3682</v>
      </c>
      <c r="N1372" t="s">
        <v>3683</v>
      </c>
      <c r="O1372" s="87">
        <f t="shared" si="84"/>
        <v>143.55000000000001</v>
      </c>
      <c r="P1372" t="s">
        <v>555</v>
      </c>
      <c r="Q1372" s="86">
        <v>1435500</v>
      </c>
      <c r="R1372" s="86">
        <v>32230000</v>
      </c>
      <c r="S1372">
        <f t="shared" si="85"/>
        <v>32.229999999999997</v>
      </c>
      <c r="T1372" s="86">
        <v>13440</v>
      </c>
      <c r="U1372" t="s">
        <v>3246</v>
      </c>
      <c r="Z1372" t="s">
        <v>8561</v>
      </c>
    </row>
    <row r="1373" spans="1:28" ht="15" customHeight="1" x14ac:dyDescent="0.25">
      <c r="A1373" t="s">
        <v>1615</v>
      </c>
      <c r="B1373">
        <v>28022327</v>
      </c>
      <c r="C1373" t="s">
        <v>540</v>
      </c>
      <c r="D1373" t="s">
        <v>541</v>
      </c>
      <c r="E1373" s="30" t="s">
        <v>1616</v>
      </c>
      <c r="F1373" t="s">
        <v>549</v>
      </c>
      <c r="G1373" t="s">
        <v>1295</v>
      </c>
      <c r="H1373">
        <v>4364349</v>
      </c>
      <c r="I1373" t="s">
        <v>3684</v>
      </c>
      <c r="J1373" t="s">
        <v>3685</v>
      </c>
      <c r="K1373" t="s">
        <v>549</v>
      </c>
      <c r="L1373" t="s">
        <v>3684</v>
      </c>
      <c r="M1373" t="s">
        <v>3686</v>
      </c>
      <c r="N1373" t="s">
        <v>3687</v>
      </c>
      <c r="O1373" s="87">
        <f t="shared" si="84"/>
        <v>225.81</v>
      </c>
      <c r="P1373" t="s">
        <v>555</v>
      </c>
      <c r="Q1373" s="86">
        <v>2258100</v>
      </c>
      <c r="R1373" s="86">
        <v>50690000</v>
      </c>
      <c r="S1373">
        <f t="shared" si="85"/>
        <v>50.69</v>
      </c>
      <c r="T1373" s="86">
        <v>13442</v>
      </c>
      <c r="U1373" t="s">
        <v>2070</v>
      </c>
      <c r="Z1373" t="s">
        <v>8063</v>
      </c>
    </row>
    <row r="1374" spans="1:28" ht="15" customHeight="1" x14ac:dyDescent="0.25">
      <c r="A1374" t="s">
        <v>1615</v>
      </c>
      <c r="B1374">
        <v>28022327</v>
      </c>
      <c r="C1374" t="s">
        <v>540</v>
      </c>
      <c r="D1374" t="s">
        <v>541</v>
      </c>
      <c r="E1374" s="30" t="s">
        <v>1616</v>
      </c>
      <c r="F1374" t="s">
        <v>549</v>
      </c>
      <c r="G1374" t="s">
        <v>1295</v>
      </c>
      <c r="H1374">
        <v>4364349</v>
      </c>
      <c r="I1374" t="s">
        <v>3688</v>
      </c>
      <c r="J1374" t="s">
        <v>3689</v>
      </c>
      <c r="K1374" t="s">
        <v>549</v>
      </c>
      <c r="L1374" t="s">
        <v>3688</v>
      </c>
      <c r="M1374" t="s">
        <v>3690</v>
      </c>
      <c r="N1374" t="s">
        <v>3691</v>
      </c>
      <c r="O1374" s="87">
        <f t="shared" si="84"/>
        <v>87.12</v>
      </c>
      <c r="P1374" t="s">
        <v>555</v>
      </c>
      <c r="Q1374" s="86">
        <v>871200</v>
      </c>
      <c r="R1374" s="86">
        <v>19560000</v>
      </c>
      <c r="S1374">
        <f t="shared" si="85"/>
        <v>19.559999999999999</v>
      </c>
      <c r="T1374" s="86">
        <v>13442</v>
      </c>
      <c r="U1374" t="s">
        <v>2070</v>
      </c>
      <c r="Z1374" t="s">
        <v>8063</v>
      </c>
    </row>
    <row r="1375" spans="1:28" ht="15" customHeight="1" x14ac:dyDescent="0.25">
      <c r="A1375" t="s">
        <v>1615</v>
      </c>
      <c r="B1375">
        <v>28022327</v>
      </c>
      <c r="C1375" t="s">
        <v>540</v>
      </c>
      <c r="D1375" t="s">
        <v>541</v>
      </c>
      <c r="E1375" s="30" t="s">
        <v>1616</v>
      </c>
      <c r="F1375" t="s">
        <v>549</v>
      </c>
      <c r="G1375" t="s">
        <v>1295</v>
      </c>
      <c r="H1375">
        <v>4364349</v>
      </c>
      <c r="I1375" t="s">
        <v>3692</v>
      </c>
      <c r="J1375" t="s">
        <v>3693</v>
      </c>
      <c r="K1375" t="s">
        <v>549</v>
      </c>
      <c r="L1375" t="s">
        <v>3692</v>
      </c>
      <c r="M1375" t="s">
        <v>3694</v>
      </c>
      <c r="N1375" t="s">
        <v>3695</v>
      </c>
      <c r="O1375" s="87">
        <f t="shared" si="84"/>
        <v>282.3</v>
      </c>
      <c r="P1375" t="s">
        <v>555</v>
      </c>
      <c r="Q1375" s="86">
        <v>2823000</v>
      </c>
      <c r="R1375" s="86">
        <v>63370000</v>
      </c>
      <c r="S1375">
        <f t="shared" si="85"/>
        <v>63.37</v>
      </c>
      <c r="T1375" s="86">
        <v>16225</v>
      </c>
      <c r="U1375" t="s">
        <v>1689</v>
      </c>
      <c r="Z1375" t="s">
        <v>8021</v>
      </c>
    </row>
    <row r="1376" spans="1:28" ht="15" customHeight="1" x14ac:dyDescent="0.25">
      <c r="A1376" t="s">
        <v>1615</v>
      </c>
      <c r="B1376">
        <v>28022327</v>
      </c>
      <c r="C1376" t="s">
        <v>540</v>
      </c>
      <c r="D1376" t="s">
        <v>541</v>
      </c>
      <c r="E1376" s="30" t="s">
        <v>1616</v>
      </c>
      <c r="F1376" t="s">
        <v>549</v>
      </c>
      <c r="G1376" t="s">
        <v>1295</v>
      </c>
      <c r="H1376">
        <v>4364349</v>
      </c>
      <c r="I1376" t="s">
        <v>3696</v>
      </c>
      <c r="J1376" t="s">
        <v>3697</v>
      </c>
      <c r="K1376" t="s">
        <v>549</v>
      </c>
      <c r="L1376" t="s">
        <v>3696</v>
      </c>
      <c r="M1376" t="s">
        <v>3698</v>
      </c>
      <c r="N1376" t="s">
        <v>3699</v>
      </c>
      <c r="O1376" s="87">
        <f t="shared" si="84"/>
        <v>76.61</v>
      </c>
      <c r="P1376" t="s">
        <v>555</v>
      </c>
      <c r="Q1376" s="86">
        <v>766100</v>
      </c>
      <c r="R1376" s="86">
        <v>17200000</v>
      </c>
      <c r="S1376">
        <f t="shared" si="85"/>
        <v>17.2</v>
      </c>
      <c r="T1376" s="86">
        <v>15231</v>
      </c>
      <c r="U1376" t="s">
        <v>1909</v>
      </c>
      <c r="Z1376" t="s">
        <v>8026</v>
      </c>
    </row>
    <row r="1377" spans="1:27" ht="15" customHeight="1" x14ac:dyDescent="0.25">
      <c r="A1377" t="s">
        <v>1615</v>
      </c>
      <c r="B1377">
        <v>28022327</v>
      </c>
      <c r="C1377" t="s">
        <v>540</v>
      </c>
      <c r="D1377" t="s">
        <v>541</v>
      </c>
      <c r="E1377" s="30" t="s">
        <v>1616</v>
      </c>
      <c r="F1377" t="s">
        <v>549</v>
      </c>
      <c r="G1377" t="s">
        <v>1295</v>
      </c>
      <c r="H1377">
        <v>4364349</v>
      </c>
      <c r="I1377" t="s">
        <v>3700</v>
      </c>
      <c r="J1377" t="s">
        <v>3701</v>
      </c>
      <c r="K1377" t="s">
        <v>549</v>
      </c>
      <c r="L1377" t="s">
        <v>3700</v>
      </c>
      <c r="M1377" t="s">
        <v>3702</v>
      </c>
      <c r="N1377" t="s">
        <v>1899</v>
      </c>
      <c r="O1377" s="87">
        <f t="shared" si="84"/>
        <v>12.12</v>
      </c>
      <c r="P1377" t="s">
        <v>555</v>
      </c>
      <c r="Q1377" s="86">
        <v>121200</v>
      </c>
      <c r="R1377" s="86">
        <v>2720000</v>
      </c>
      <c r="S1377">
        <f t="shared" si="85"/>
        <v>2.72</v>
      </c>
      <c r="T1377" s="86">
        <v>15947</v>
      </c>
      <c r="U1377" t="s">
        <v>1900</v>
      </c>
      <c r="Z1377" t="s">
        <v>8039</v>
      </c>
    </row>
    <row r="1378" spans="1:27" ht="15" customHeight="1" x14ac:dyDescent="0.25">
      <c r="A1378" t="s">
        <v>1615</v>
      </c>
      <c r="B1378">
        <v>28022327</v>
      </c>
      <c r="C1378" t="s">
        <v>540</v>
      </c>
      <c r="D1378" t="s">
        <v>541</v>
      </c>
      <c r="E1378" s="30" t="s">
        <v>1616</v>
      </c>
      <c r="F1378" t="s">
        <v>549</v>
      </c>
      <c r="G1378" t="s">
        <v>1295</v>
      </c>
      <c r="H1378">
        <v>4364349</v>
      </c>
      <c r="I1378" t="s">
        <v>3703</v>
      </c>
      <c r="J1378" t="s">
        <v>3704</v>
      </c>
      <c r="K1378" t="s">
        <v>549</v>
      </c>
      <c r="L1378" t="s">
        <v>3703</v>
      </c>
      <c r="M1378" t="s">
        <v>3705</v>
      </c>
      <c r="N1378" t="s">
        <v>1899</v>
      </c>
      <c r="O1378" s="87">
        <f t="shared" si="84"/>
        <v>14.52</v>
      </c>
      <c r="P1378" t="s">
        <v>555</v>
      </c>
      <c r="Q1378" s="86">
        <v>145200</v>
      </c>
      <c r="R1378" s="86">
        <v>3260000</v>
      </c>
      <c r="S1378">
        <f t="shared" si="85"/>
        <v>3.26</v>
      </c>
      <c r="T1378" s="86">
        <v>15947</v>
      </c>
      <c r="U1378" t="s">
        <v>1900</v>
      </c>
      <c r="Z1378" t="s">
        <v>8039</v>
      </c>
    </row>
    <row r="1379" spans="1:27" ht="15" customHeight="1" x14ac:dyDescent="0.25">
      <c r="A1379" t="s">
        <v>1615</v>
      </c>
      <c r="B1379">
        <v>28022327</v>
      </c>
      <c r="C1379" t="s">
        <v>540</v>
      </c>
      <c r="D1379" t="s">
        <v>541</v>
      </c>
      <c r="E1379" s="30" t="s">
        <v>1616</v>
      </c>
      <c r="F1379" t="s">
        <v>549</v>
      </c>
      <c r="G1379" t="s">
        <v>1295</v>
      </c>
      <c r="H1379">
        <v>4364349</v>
      </c>
      <c r="I1379" t="s">
        <v>3706</v>
      </c>
      <c r="J1379" t="s">
        <v>3707</v>
      </c>
      <c r="K1379" t="s">
        <v>549</v>
      </c>
      <c r="L1379" t="s">
        <v>3706</v>
      </c>
      <c r="M1379" t="s">
        <v>3708</v>
      </c>
      <c r="N1379" t="s">
        <v>2017</v>
      </c>
      <c r="O1379" s="87">
        <f t="shared" si="84"/>
        <v>91.41</v>
      </c>
      <c r="P1379" t="s">
        <v>555</v>
      </c>
      <c r="Q1379" s="86">
        <v>914100</v>
      </c>
      <c r="R1379" s="86">
        <v>20520000</v>
      </c>
      <c r="S1379">
        <f t="shared" si="85"/>
        <v>20.52</v>
      </c>
      <c r="T1379" s="86">
        <v>11659</v>
      </c>
      <c r="U1379" t="s">
        <v>2018</v>
      </c>
      <c r="Z1379" t="s">
        <v>8044</v>
      </c>
    </row>
    <row r="1380" spans="1:27" ht="15" customHeight="1" x14ac:dyDescent="0.25">
      <c r="A1380" t="s">
        <v>1615</v>
      </c>
      <c r="B1380">
        <v>28022327</v>
      </c>
      <c r="C1380" t="s">
        <v>540</v>
      </c>
      <c r="D1380" t="s">
        <v>541</v>
      </c>
      <c r="E1380" s="30" t="s">
        <v>1616</v>
      </c>
      <c r="F1380" t="s">
        <v>549</v>
      </c>
      <c r="G1380" t="s">
        <v>1295</v>
      </c>
      <c r="H1380">
        <v>4364349</v>
      </c>
      <c r="I1380" t="s">
        <v>3709</v>
      </c>
      <c r="J1380" t="s">
        <v>3710</v>
      </c>
      <c r="K1380" t="s">
        <v>549</v>
      </c>
      <c r="L1380" t="s">
        <v>3709</v>
      </c>
      <c r="M1380" t="s">
        <v>3711</v>
      </c>
      <c r="N1380" t="s">
        <v>3280</v>
      </c>
      <c r="O1380" s="87">
        <f t="shared" si="84"/>
        <v>5.56</v>
      </c>
      <c r="P1380" t="s">
        <v>555</v>
      </c>
      <c r="Q1380" s="86">
        <v>55600</v>
      </c>
      <c r="R1380" s="86">
        <v>1250000</v>
      </c>
      <c r="S1380">
        <f t="shared" si="85"/>
        <v>1.25</v>
      </c>
      <c r="T1380" s="86">
        <v>11519</v>
      </c>
      <c r="U1380" t="s">
        <v>3281</v>
      </c>
      <c r="Z1380" t="s">
        <v>8064</v>
      </c>
    </row>
    <row r="1381" spans="1:27" ht="15" customHeight="1" x14ac:dyDescent="0.25">
      <c r="A1381" t="s">
        <v>1615</v>
      </c>
      <c r="B1381">
        <v>28022327</v>
      </c>
      <c r="C1381" t="s">
        <v>540</v>
      </c>
      <c r="D1381" t="s">
        <v>541</v>
      </c>
      <c r="E1381" s="30" t="s">
        <v>1616</v>
      </c>
      <c r="F1381" t="s">
        <v>549</v>
      </c>
      <c r="G1381" t="s">
        <v>1295</v>
      </c>
      <c r="H1381">
        <v>4364349</v>
      </c>
      <c r="I1381" t="s">
        <v>3712</v>
      </c>
      <c r="J1381" t="s">
        <v>3713</v>
      </c>
      <c r="K1381" t="s">
        <v>549</v>
      </c>
      <c r="L1381" t="s">
        <v>3712</v>
      </c>
      <c r="M1381" t="s">
        <v>3714</v>
      </c>
      <c r="N1381" t="s">
        <v>3715</v>
      </c>
      <c r="O1381" s="87">
        <f t="shared" si="84"/>
        <v>7.26</v>
      </c>
      <c r="P1381" t="s">
        <v>555</v>
      </c>
      <c r="Q1381" s="86">
        <v>72600</v>
      </c>
      <c r="R1381" s="86">
        <v>1630000</v>
      </c>
      <c r="S1381">
        <f t="shared" si="85"/>
        <v>1.63</v>
      </c>
      <c r="T1381" s="86">
        <v>12341</v>
      </c>
      <c r="U1381" t="s">
        <v>1703</v>
      </c>
      <c r="Z1381" t="s">
        <v>8558</v>
      </c>
    </row>
    <row r="1382" spans="1:27" ht="15" customHeight="1" x14ac:dyDescent="0.25">
      <c r="A1382" t="s">
        <v>1615</v>
      </c>
      <c r="B1382">
        <v>28022327</v>
      </c>
      <c r="C1382" t="s">
        <v>540</v>
      </c>
      <c r="D1382" t="s">
        <v>541</v>
      </c>
      <c r="E1382" s="30" t="s">
        <v>1616</v>
      </c>
      <c r="F1382" t="s">
        <v>549</v>
      </c>
      <c r="G1382" t="s">
        <v>1295</v>
      </c>
      <c r="H1382">
        <v>4364349</v>
      </c>
      <c r="I1382" t="s">
        <v>3716</v>
      </c>
      <c r="J1382" t="s">
        <v>3717</v>
      </c>
      <c r="K1382" t="s">
        <v>549</v>
      </c>
      <c r="L1382" t="s">
        <v>3716</v>
      </c>
      <c r="M1382" t="s">
        <v>3718</v>
      </c>
      <c r="N1382" t="s">
        <v>3719</v>
      </c>
      <c r="O1382" s="87">
        <f t="shared" si="84"/>
        <v>28.23</v>
      </c>
      <c r="P1382" t="s">
        <v>555</v>
      </c>
      <c r="Q1382" s="86">
        <v>282300</v>
      </c>
      <c r="R1382" s="86">
        <v>6340000</v>
      </c>
      <c r="S1382">
        <f t="shared" si="85"/>
        <v>6.34</v>
      </c>
      <c r="T1382" s="86">
        <v>15101</v>
      </c>
      <c r="U1382" t="s">
        <v>3720</v>
      </c>
      <c r="Z1382" t="s">
        <v>8053</v>
      </c>
    </row>
    <row r="1383" spans="1:27" ht="15" customHeight="1" x14ac:dyDescent="0.25">
      <c r="A1383" t="s">
        <v>1615</v>
      </c>
      <c r="B1383">
        <v>28022327</v>
      </c>
      <c r="C1383" t="s">
        <v>540</v>
      </c>
      <c r="D1383" t="s">
        <v>541</v>
      </c>
      <c r="E1383" s="30" t="s">
        <v>1616</v>
      </c>
      <c r="F1383" t="s">
        <v>549</v>
      </c>
      <c r="G1383" t="s">
        <v>1295</v>
      </c>
      <c r="H1383">
        <v>4364349</v>
      </c>
      <c r="I1383" t="s">
        <v>3721</v>
      </c>
      <c r="J1383" t="s">
        <v>3722</v>
      </c>
      <c r="K1383" t="s">
        <v>549</v>
      </c>
      <c r="L1383" t="s">
        <v>3721</v>
      </c>
      <c r="M1383" t="s">
        <v>3723</v>
      </c>
      <c r="N1383" t="s">
        <v>1620</v>
      </c>
      <c r="O1383" s="87">
        <f t="shared" si="84"/>
        <v>20.16</v>
      </c>
      <c r="P1383" t="s">
        <v>555</v>
      </c>
      <c r="Q1383" s="86">
        <v>201600</v>
      </c>
      <c r="R1383" s="86">
        <v>4530000</v>
      </c>
      <c r="S1383">
        <f t="shared" si="85"/>
        <v>4.53</v>
      </c>
      <c r="T1383" s="86">
        <v>15537</v>
      </c>
      <c r="U1383" t="s">
        <v>1621</v>
      </c>
      <c r="Z1383" t="s">
        <v>8037</v>
      </c>
    </row>
    <row r="1384" spans="1:27" ht="15" customHeight="1" x14ac:dyDescent="0.25">
      <c r="A1384" t="s">
        <v>1615</v>
      </c>
      <c r="B1384">
        <v>28022327</v>
      </c>
      <c r="C1384" t="s">
        <v>540</v>
      </c>
      <c r="D1384" t="s">
        <v>541</v>
      </c>
      <c r="E1384" s="30" t="s">
        <v>1616</v>
      </c>
      <c r="F1384" t="s">
        <v>549</v>
      </c>
      <c r="G1384" t="s">
        <v>1295</v>
      </c>
      <c r="H1384">
        <v>4364349</v>
      </c>
      <c r="I1384" t="s">
        <v>3724</v>
      </c>
      <c r="J1384" t="s">
        <v>3725</v>
      </c>
      <c r="K1384" t="s">
        <v>549</v>
      </c>
      <c r="L1384" t="s">
        <v>3724</v>
      </c>
      <c r="M1384" t="s">
        <v>3726</v>
      </c>
      <c r="N1384" t="s">
        <v>1727</v>
      </c>
      <c r="O1384" s="87">
        <f t="shared" si="84"/>
        <v>20.190000000000001</v>
      </c>
      <c r="P1384" t="s">
        <v>555</v>
      </c>
      <c r="Q1384" s="86">
        <v>201900</v>
      </c>
      <c r="R1384" s="86">
        <v>4530000</v>
      </c>
      <c r="S1384">
        <f t="shared" si="85"/>
        <v>4.53</v>
      </c>
      <c r="T1384" s="86">
        <v>15430</v>
      </c>
      <c r="U1384" t="s">
        <v>1728</v>
      </c>
      <c r="Z1384" t="s">
        <v>8035</v>
      </c>
    </row>
    <row r="1385" spans="1:27" ht="15" customHeight="1" x14ac:dyDescent="0.25">
      <c r="A1385" t="s">
        <v>1615</v>
      </c>
      <c r="B1385">
        <v>28022327</v>
      </c>
      <c r="C1385" t="s">
        <v>540</v>
      </c>
      <c r="D1385" t="s">
        <v>541</v>
      </c>
      <c r="E1385" s="30" t="s">
        <v>1616</v>
      </c>
      <c r="F1385" t="s">
        <v>549</v>
      </c>
      <c r="G1385" t="s">
        <v>1295</v>
      </c>
      <c r="H1385">
        <v>4364349</v>
      </c>
      <c r="I1385" t="s">
        <v>3727</v>
      </c>
      <c r="J1385" t="s">
        <v>3728</v>
      </c>
      <c r="K1385" t="s">
        <v>549</v>
      </c>
      <c r="L1385" t="s">
        <v>3727</v>
      </c>
      <c r="M1385" t="s">
        <v>3729</v>
      </c>
      <c r="N1385" t="s">
        <v>1630</v>
      </c>
      <c r="O1385" s="87">
        <f t="shared" si="84"/>
        <v>36.29</v>
      </c>
      <c r="P1385" t="s">
        <v>555</v>
      </c>
      <c r="Q1385" s="86">
        <v>362900</v>
      </c>
      <c r="R1385" s="86">
        <v>8150000</v>
      </c>
      <c r="S1385">
        <f t="shared" si="85"/>
        <v>8.15</v>
      </c>
      <c r="T1385" s="86">
        <v>15538</v>
      </c>
      <c r="U1385" t="s">
        <v>1485</v>
      </c>
      <c r="Z1385" t="s">
        <v>8036</v>
      </c>
    </row>
    <row r="1386" spans="1:27" ht="15" customHeight="1" x14ac:dyDescent="0.25">
      <c r="A1386" t="s">
        <v>1615</v>
      </c>
      <c r="B1386">
        <v>28022327</v>
      </c>
      <c r="C1386" t="s">
        <v>540</v>
      </c>
      <c r="D1386" t="s">
        <v>541</v>
      </c>
      <c r="E1386" s="30" t="s">
        <v>1616</v>
      </c>
      <c r="F1386" t="s">
        <v>549</v>
      </c>
      <c r="G1386" t="s">
        <v>1295</v>
      </c>
      <c r="H1386">
        <v>4364349</v>
      </c>
      <c r="I1386" t="s">
        <v>3730</v>
      </c>
      <c r="J1386" t="s">
        <v>3731</v>
      </c>
      <c r="K1386" t="s">
        <v>549</v>
      </c>
      <c r="L1386" t="s">
        <v>3730</v>
      </c>
      <c r="M1386" t="s">
        <v>3732</v>
      </c>
      <c r="N1386" t="s">
        <v>1634</v>
      </c>
      <c r="O1386" s="87">
        <f t="shared" si="84"/>
        <v>96.77</v>
      </c>
      <c r="P1386" t="s">
        <v>555</v>
      </c>
      <c r="Q1386" s="86">
        <v>967700</v>
      </c>
      <c r="R1386" s="86">
        <v>21720000</v>
      </c>
      <c r="S1386">
        <f t="shared" si="85"/>
        <v>21.72</v>
      </c>
      <c r="T1386" s="86">
        <v>10277</v>
      </c>
      <c r="U1386" t="s">
        <v>1542</v>
      </c>
      <c r="Z1386" t="s">
        <v>8038</v>
      </c>
    </row>
    <row r="1387" spans="1:27" ht="15" customHeight="1" x14ac:dyDescent="0.25">
      <c r="A1387" t="s">
        <v>1615</v>
      </c>
      <c r="B1387">
        <v>28022327</v>
      </c>
      <c r="C1387" t="s">
        <v>540</v>
      </c>
      <c r="D1387" t="s">
        <v>541</v>
      </c>
      <c r="E1387" s="30" t="s">
        <v>1616</v>
      </c>
      <c r="F1387" t="s">
        <v>549</v>
      </c>
      <c r="G1387" t="s">
        <v>1295</v>
      </c>
      <c r="H1387">
        <v>4364349</v>
      </c>
      <c r="I1387" t="s">
        <v>3733</v>
      </c>
      <c r="J1387" t="s">
        <v>3734</v>
      </c>
      <c r="K1387" t="s">
        <v>549</v>
      </c>
      <c r="L1387" t="s">
        <v>3733</v>
      </c>
      <c r="M1387" t="s">
        <v>3735</v>
      </c>
      <c r="N1387" t="s">
        <v>3736</v>
      </c>
      <c r="O1387" s="87">
        <f t="shared" si="84"/>
        <v>3322.58</v>
      </c>
      <c r="P1387" t="s">
        <v>555</v>
      </c>
      <c r="Q1387" s="86">
        <v>33225800</v>
      </c>
      <c r="R1387" s="86">
        <v>745880000</v>
      </c>
      <c r="S1387">
        <f t="shared" si="85"/>
        <v>745.88</v>
      </c>
      <c r="T1387" s="86">
        <v>13445</v>
      </c>
      <c r="U1387" t="s">
        <v>3737</v>
      </c>
      <c r="Z1387" t="s">
        <v>8501</v>
      </c>
    </row>
    <row r="1388" spans="1:27" ht="15" customHeight="1" x14ac:dyDescent="0.25">
      <c r="A1388" t="s">
        <v>1615</v>
      </c>
      <c r="B1388">
        <v>28022327</v>
      </c>
      <c r="C1388" t="s">
        <v>540</v>
      </c>
      <c r="D1388" t="s">
        <v>541</v>
      </c>
      <c r="E1388" s="30" t="s">
        <v>1616</v>
      </c>
      <c r="F1388" t="s">
        <v>549</v>
      </c>
      <c r="G1388" t="s">
        <v>1295</v>
      </c>
      <c r="H1388">
        <v>4364349</v>
      </c>
      <c r="I1388" t="s">
        <v>3738</v>
      </c>
      <c r="J1388" t="s">
        <v>3739</v>
      </c>
      <c r="K1388" t="s">
        <v>549</v>
      </c>
      <c r="L1388" t="s">
        <v>3738</v>
      </c>
      <c r="M1388" t="s">
        <v>3740</v>
      </c>
      <c r="N1388" t="s">
        <v>1899</v>
      </c>
      <c r="O1388" s="87">
        <f t="shared" si="84"/>
        <v>21.78</v>
      </c>
      <c r="P1388" t="s">
        <v>555</v>
      </c>
      <c r="Q1388" s="86">
        <v>217800</v>
      </c>
      <c r="R1388" s="86">
        <v>4890000</v>
      </c>
      <c r="S1388">
        <f t="shared" si="85"/>
        <v>4.8899999999999997</v>
      </c>
      <c r="T1388" s="86">
        <v>15947</v>
      </c>
      <c r="U1388" t="s">
        <v>1900</v>
      </c>
      <c r="Z1388" t="s">
        <v>8039</v>
      </c>
    </row>
    <row r="1389" spans="1:27" ht="15" customHeight="1" x14ac:dyDescent="0.25">
      <c r="A1389" t="s">
        <v>1615</v>
      </c>
      <c r="B1389">
        <v>28022327</v>
      </c>
      <c r="C1389" t="s">
        <v>540</v>
      </c>
      <c r="D1389" t="s">
        <v>541</v>
      </c>
      <c r="E1389" s="30" t="s">
        <v>1616</v>
      </c>
      <c r="F1389" t="s">
        <v>549</v>
      </c>
      <c r="G1389" t="s">
        <v>1295</v>
      </c>
      <c r="H1389">
        <v>4364349</v>
      </c>
      <c r="I1389" t="s">
        <v>3741</v>
      </c>
      <c r="J1389" t="s">
        <v>3742</v>
      </c>
      <c r="K1389" t="s">
        <v>549</v>
      </c>
      <c r="L1389" t="s">
        <v>3741</v>
      </c>
      <c r="M1389" t="s">
        <v>3743</v>
      </c>
      <c r="N1389" t="s">
        <v>1707</v>
      </c>
      <c r="O1389" s="87">
        <f t="shared" si="84"/>
        <v>60.48</v>
      </c>
      <c r="P1389" t="s">
        <v>555</v>
      </c>
      <c r="Q1389" s="86">
        <v>604800</v>
      </c>
      <c r="R1389" s="86">
        <v>13580000</v>
      </c>
      <c r="S1389">
        <f t="shared" si="85"/>
        <v>13.58</v>
      </c>
      <c r="T1389" s="86">
        <v>15111</v>
      </c>
      <c r="U1389" t="s">
        <v>1708</v>
      </c>
      <c r="Y1389" t="s">
        <v>8030</v>
      </c>
    </row>
    <row r="1390" spans="1:27" ht="15" customHeight="1" x14ac:dyDescent="0.25">
      <c r="A1390" t="s">
        <v>1615</v>
      </c>
      <c r="B1390">
        <v>28022327</v>
      </c>
      <c r="C1390" t="s">
        <v>540</v>
      </c>
      <c r="D1390" t="s">
        <v>541</v>
      </c>
      <c r="E1390" s="30" t="s">
        <v>1616</v>
      </c>
      <c r="F1390" t="s">
        <v>549</v>
      </c>
      <c r="G1390" t="s">
        <v>1295</v>
      </c>
      <c r="H1390">
        <v>4364349</v>
      </c>
      <c r="I1390" t="s">
        <v>3744</v>
      </c>
      <c r="J1390" t="s">
        <v>3745</v>
      </c>
      <c r="K1390" t="s">
        <v>549</v>
      </c>
      <c r="L1390" t="s">
        <v>3744</v>
      </c>
      <c r="M1390" t="s">
        <v>3746</v>
      </c>
      <c r="N1390" t="s">
        <v>3747</v>
      </c>
      <c r="O1390" s="87">
        <f t="shared" si="84"/>
        <v>677.46</v>
      </c>
      <c r="P1390" t="s">
        <v>555</v>
      </c>
      <c r="Q1390" s="86">
        <v>6774600</v>
      </c>
      <c r="R1390" s="86">
        <v>152080000</v>
      </c>
      <c r="S1390">
        <f t="shared" si="85"/>
        <v>152.08000000000001</v>
      </c>
      <c r="T1390" s="86">
        <v>17383</v>
      </c>
      <c r="U1390" t="s">
        <v>1755</v>
      </c>
      <c r="AA1390" t="s">
        <v>8048</v>
      </c>
    </row>
    <row r="1391" spans="1:27" ht="15" customHeight="1" x14ac:dyDescent="0.25">
      <c r="A1391" t="s">
        <v>1615</v>
      </c>
      <c r="B1391">
        <v>28022327</v>
      </c>
      <c r="C1391" t="s">
        <v>540</v>
      </c>
      <c r="D1391" t="s">
        <v>541</v>
      </c>
      <c r="E1391" s="30" t="s">
        <v>1616</v>
      </c>
      <c r="F1391" t="s">
        <v>549</v>
      </c>
      <c r="G1391" t="s">
        <v>1295</v>
      </c>
      <c r="H1391">
        <v>4364349</v>
      </c>
      <c r="I1391" t="s">
        <v>3748</v>
      </c>
      <c r="J1391" t="s">
        <v>3749</v>
      </c>
      <c r="K1391" t="s">
        <v>549</v>
      </c>
      <c r="L1391" t="s">
        <v>3748</v>
      </c>
      <c r="M1391" t="s">
        <v>3750</v>
      </c>
      <c r="N1391" t="s">
        <v>3751</v>
      </c>
      <c r="O1391" s="87">
        <f t="shared" si="84"/>
        <v>1298.3499999999999</v>
      </c>
      <c r="P1391" t="s">
        <v>555</v>
      </c>
      <c r="Q1391" s="86">
        <v>12983500</v>
      </c>
      <c r="R1391" s="86">
        <v>291460000</v>
      </c>
      <c r="S1391">
        <f t="shared" si="85"/>
        <v>291.45999999999998</v>
      </c>
      <c r="T1391" s="86">
        <v>17372</v>
      </c>
      <c r="U1391" t="s">
        <v>3752</v>
      </c>
      <c r="AA1391" t="s">
        <v>8031</v>
      </c>
    </row>
    <row r="1392" spans="1:27" ht="15" customHeight="1" x14ac:dyDescent="0.25">
      <c r="A1392" t="s">
        <v>1615</v>
      </c>
      <c r="B1392">
        <v>28022327</v>
      </c>
      <c r="C1392" t="s">
        <v>540</v>
      </c>
      <c r="D1392" t="s">
        <v>541</v>
      </c>
      <c r="E1392" s="30" t="s">
        <v>1616</v>
      </c>
      <c r="F1392" t="s">
        <v>549</v>
      </c>
      <c r="G1392" t="s">
        <v>1295</v>
      </c>
      <c r="H1392">
        <v>4364349</v>
      </c>
      <c r="I1392" t="s">
        <v>3753</v>
      </c>
      <c r="J1392" t="s">
        <v>3754</v>
      </c>
      <c r="K1392" t="s">
        <v>549</v>
      </c>
      <c r="L1392" t="s">
        <v>3753</v>
      </c>
      <c r="M1392" t="s">
        <v>3755</v>
      </c>
      <c r="N1392" t="s">
        <v>3756</v>
      </c>
      <c r="O1392" s="87">
        <f t="shared" si="84"/>
        <v>671.76</v>
      </c>
      <c r="P1392" t="s">
        <v>555</v>
      </c>
      <c r="Q1392" s="86">
        <v>6717600</v>
      </c>
      <c r="R1392" s="86">
        <v>150800000</v>
      </c>
      <c r="S1392">
        <f t="shared" si="85"/>
        <v>150.80000000000001</v>
      </c>
      <c r="T1392" s="86">
        <v>17372</v>
      </c>
      <c r="U1392" t="s">
        <v>3752</v>
      </c>
      <c r="AA1392" t="s">
        <v>8031</v>
      </c>
    </row>
    <row r="1393" spans="1:29" ht="15" customHeight="1" x14ac:dyDescent="0.25">
      <c r="A1393" t="s">
        <v>1615</v>
      </c>
      <c r="B1393">
        <v>28022327</v>
      </c>
      <c r="C1393" t="s">
        <v>540</v>
      </c>
      <c r="D1393" t="s">
        <v>541</v>
      </c>
      <c r="E1393" s="30" t="s">
        <v>1616</v>
      </c>
      <c r="F1393" t="s">
        <v>549</v>
      </c>
      <c r="G1393" t="s">
        <v>1295</v>
      </c>
      <c r="H1393">
        <v>4364349</v>
      </c>
      <c r="I1393" t="s">
        <v>3757</v>
      </c>
      <c r="J1393" t="s">
        <v>3758</v>
      </c>
      <c r="K1393" t="s">
        <v>549</v>
      </c>
      <c r="L1393" t="s">
        <v>3757</v>
      </c>
      <c r="M1393" t="s">
        <v>3759</v>
      </c>
      <c r="N1393" t="s">
        <v>3760</v>
      </c>
      <c r="O1393" s="87">
        <f t="shared" si="84"/>
        <v>793.55</v>
      </c>
      <c r="P1393" t="s">
        <v>555</v>
      </c>
      <c r="Q1393" s="86">
        <v>7935500</v>
      </c>
      <c r="R1393" s="86">
        <v>178140000</v>
      </c>
      <c r="S1393">
        <f t="shared" si="85"/>
        <v>178.14</v>
      </c>
      <c r="T1393" s="86">
        <v>15275</v>
      </c>
      <c r="U1393" t="s">
        <v>3761</v>
      </c>
      <c r="Z1393" t="s">
        <v>8594</v>
      </c>
    </row>
    <row r="1394" spans="1:29" ht="15" customHeight="1" x14ac:dyDescent="0.25">
      <c r="A1394" t="s">
        <v>1615</v>
      </c>
      <c r="B1394">
        <v>28022327</v>
      </c>
      <c r="C1394" t="s">
        <v>540</v>
      </c>
      <c r="D1394" t="s">
        <v>541</v>
      </c>
      <c r="E1394" s="30" t="s">
        <v>1616</v>
      </c>
      <c r="F1394" t="s">
        <v>549</v>
      </c>
      <c r="G1394" t="s">
        <v>1295</v>
      </c>
      <c r="H1394">
        <v>4364349</v>
      </c>
      <c r="I1394" t="s">
        <v>3762</v>
      </c>
      <c r="J1394" t="s">
        <v>3763</v>
      </c>
      <c r="K1394" t="s">
        <v>549</v>
      </c>
      <c r="L1394" t="s">
        <v>3762</v>
      </c>
      <c r="M1394" t="s">
        <v>3764</v>
      </c>
      <c r="N1394" t="s">
        <v>3765</v>
      </c>
      <c r="O1394" s="87">
        <f t="shared" si="84"/>
        <v>370.97</v>
      </c>
      <c r="P1394" t="s">
        <v>555</v>
      </c>
      <c r="Q1394" s="86">
        <v>3709700</v>
      </c>
      <c r="R1394" s="86">
        <v>83280000</v>
      </c>
      <c r="S1394">
        <f t="shared" si="85"/>
        <v>83.28</v>
      </c>
      <c r="T1394" s="86">
        <v>13450</v>
      </c>
      <c r="U1394" t="s">
        <v>1665</v>
      </c>
      <c r="Z1394" t="s">
        <v>8050</v>
      </c>
    </row>
    <row r="1395" spans="1:29" ht="15" customHeight="1" x14ac:dyDescent="0.25">
      <c r="A1395" t="s">
        <v>1615</v>
      </c>
      <c r="B1395">
        <v>28022327</v>
      </c>
      <c r="C1395" t="s">
        <v>540</v>
      </c>
      <c r="D1395" t="s">
        <v>541</v>
      </c>
      <c r="E1395" s="30" t="s">
        <v>1616</v>
      </c>
      <c r="F1395" t="s">
        <v>549</v>
      </c>
      <c r="G1395" t="s">
        <v>1295</v>
      </c>
      <c r="H1395">
        <v>4364349</v>
      </c>
      <c r="I1395" t="s">
        <v>3766</v>
      </c>
      <c r="J1395" t="s">
        <v>3767</v>
      </c>
      <c r="K1395" t="s">
        <v>549</v>
      </c>
      <c r="L1395" t="s">
        <v>3766</v>
      </c>
      <c r="M1395" t="s">
        <v>3768</v>
      </c>
      <c r="N1395" t="s">
        <v>2051</v>
      </c>
      <c r="O1395" s="87">
        <f t="shared" si="84"/>
        <v>125.8</v>
      </c>
      <c r="P1395" t="s">
        <v>555</v>
      </c>
      <c r="Q1395" s="86">
        <v>1258000</v>
      </c>
      <c r="R1395" s="86">
        <v>28240000</v>
      </c>
      <c r="S1395">
        <f t="shared" si="85"/>
        <v>28.24</v>
      </c>
      <c r="T1395" s="86">
        <v>13465</v>
      </c>
      <c r="U1395" t="s">
        <v>1698</v>
      </c>
      <c r="Z1395" t="s">
        <v>8029</v>
      </c>
    </row>
    <row r="1396" spans="1:29" ht="15" customHeight="1" x14ac:dyDescent="0.25">
      <c r="A1396" t="s">
        <v>1615</v>
      </c>
      <c r="B1396">
        <v>28022327</v>
      </c>
      <c r="C1396" t="s">
        <v>540</v>
      </c>
      <c r="D1396" t="s">
        <v>541</v>
      </c>
      <c r="E1396" s="30" t="s">
        <v>1616</v>
      </c>
      <c r="F1396" t="s">
        <v>549</v>
      </c>
      <c r="G1396" t="s">
        <v>1295</v>
      </c>
      <c r="H1396">
        <v>4364349</v>
      </c>
      <c r="I1396" t="s">
        <v>3769</v>
      </c>
      <c r="J1396" t="s">
        <v>3770</v>
      </c>
      <c r="K1396" t="s">
        <v>549</v>
      </c>
      <c r="L1396" t="s">
        <v>3769</v>
      </c>
      <c r="M1396" t="s">
        <v>3771</v>
      </c>
      <c r="N1396" t="s">
        <v>3772</v>
      </c>
      <c r="O1396" s="87">
        <f t="shared" si="84"/>
        <v>116.12</v>
      </c>
      <c r="P1396" t="s">
        <v>555</v>
      </c>
      <c r="Q1396" s="86">
        <v>1161200</v>
      </c>
      <c r="R1396" s="86">
        <v>26070000</v>
      </c>
      <c r="S1396">
        <f t="shared" si="85"/>
        <v>26.07</v>
      </c>
      <c r="T1396" s="86">
        <v>11252</v>
      </c>
      <c r="U1396" t="s">
        <v>1815</v>
      </c>
      <c r="Z1396" t="s">
        <v>8065</v>
      </c>
    </row>
    <row r="1397" spans="1:29" ht="15" customHeight="1" x14ac:dyDescent="0.25">
      <c r="A1397" t="s">
        <v>1615</v>
      </c>
      <c r="B1397">
        <v>28022327</v>
      </c>
      <c r="C1397" t="s">
        <v>540</v>
      </c>
      <c r="D1397" t="s">
        <v>541</v>
      </c>
      <c r="E1397" s="30" t="s">
        <v>1616</v>
      </c>
      <c r="F1397" t="s">
        <v>549</v>
      </c>
      <c r="G1397" t="s">
        <v>1295</v>
      </c>
      <c r="H1397">
        <v>4364349</v>
      </c>
      <c r="I1397" t="s">
        <v>3773</v>
      </c>
      <c r="J1397" t="s">
        <v>3774</v>
      </c>
      <c r="K1397" t="s">
        <v>549</v>
      </c>
      <c r="L1397" t="s">
        <v>3773</v>
      </c>
      <c r="M1397" t="s">
        <v>3775</v>
      </c>
      <c r="N1397" t="s">
        <v>3776</v>
      </c>
      <c r="O1397" s="87">
        <f t="shared" si="84"/>
        <v>136.29</v>
      </c>
      <c r="P1397" t="s">
        <v>555</v>
      </c>
      <c r="Q1397" s="86">
        <v>1362900</v>
      </c>
      <c r="R1397" s="86">
        <v>30600000</v>
      </c>
      <c r="S1397">
        <f t="shared" si="85"/>
        <v>30.6</v>
      </c>
      <c r="T1397" s="86">
        <v>16148</v>
      </c>
      <c r="U1397" t="s">
        <v>3627</v>
      </c>
      <c r="Z1397" t="s">
        <v>8522</v>
      </c>
    </row>
    <row r="1398" spans="1:29" ht="15" customHeight="1" x14ac:dyDescent="0.25">
      <c r="A1398" t="s">
        <v>1615</v>
      </c>
      <c r="B1398">
        <v>28022327</v>
      </c>
      <c r="C1398" t="s">
        <v>540</v>
      </c>
      <c r="D1398" t="s">
        <v>541</v>
      </c>
      <c r="E1398" s="30" t="s">
        <v>1616</v>
      </c>
      <c r="F1398" t="s">
        <v>549</v>
      </c>
      <c r="G1398" t="s">
        <v>1295</v>
      </c>
      <c r="H1398">
        <v>4364349</v>
      </c>
      <c r="I1398" t="s">
        <v>3777</v>
      </c>
      <c r="J1398" t="s">
        <v>3778</v>
      </c>
      <c r="K1398" t="s">
        <v>549</v>
      </c>
      <c r="L1398" t="s">
        <v>3777</v>
      </c>
      <c r="M1398" t="s">
        <v>3779</v>
      </c>
      <c r="N1398" t="s">
        <v>1877</v>
      </c>
      <c r="O1398" s="87">
        <f t="shared" si="84"/>
        <v>68.55</v>
      </c>
      <c r="P1398" t="s">
        <v>555</v>
      </c>
      <c r="Q1398" s="86">
        <v>685500</v>
      </c>
      <c r="R1398" s="86">
        <v>15390000</v>
      </c>
      <c r="S1398">
        <f t="shared" si="85"/>
        <v>15.39</v>
      </c>
      <c r="T1398" s="86">
        <v>13453</v>
      </c>
      <c r="U1398" t="s">
        <v>1653</v>
      </c>
      <c r="Z1398" t="s">
        <v>8033</v>
      </c>
    </row>
    <row r="1399" spans="1:29" ht="15" customHeight="1" x14ac:dyDescent="0.25">
      <c r="A1399" t="s">
        <v>1615</v>
      </c>
      <c r="B1399">
        <v>28022327</v>
      </c>
      <c r="C1399" t="s">
        <v>540</v>
      </c>
      <c r="D1399" t="s">
        <v>541</v>
      </c>
      <c r="E1399" s="30" t="s">
        <v>1616</v>
      </c>
      <c r="F1399" t="s">
        <v>549</v>
      </c>
      <c r="G1399" t="s">
        <v>1295</v>
      </c>
      <c r="H1399">
        <v>4364349</v>
      </c>
      <c r="I1399" t="s">
        <v>3780</v>
      </c>
      <c r="J1399" t="s">
        <v>3781</v>
      </c>
      <c r="K1399" t="s">
        <v>549</v>
      </c>
      <c r="L1399" t="s">
        <v>3780</v>
      </c>
      <c r="M1399" t="s">
        <v>3782</v>
      </c>
      <c r="N1399" t="s">
        <v>1899</v>
      </c>
      <c r="O1399" s="87">
        <f t="shared" si="84"/>
        <v>10.89</v>
      </c>
      <c r="P1399" t="s">
        <v>555</v>
      </c>
      <c r="Q1399" s="86">
        <v>108900</v>
      </c>
      <c r="R1399" s="86">
        <v>2440000</v>
      </c>
      <c r="S1399">
        <f t="shared" si="85"/>
        <v>2.44</v>
      </c>
      <c r="T1399" s="86">
        <v>15947</v>
      </c>
      <c r="U1399" t="s">
        <v>1900</v>
      </c>
      <c r="Z1399" t="s">
        <v>8039</v>
      </c>
    </row>
    <row r="1400" spans="1:29" ht="15" customHeight="1" x14ac:dyDescent="0.25">
      <c r="A1400" t="s">
        <v>1615</v>
      </c>
      <c r="B1400">
        <v>28022327</v>
      </c>
      <c r="C1400" t="s">
        <v>540</v>
      </c>
      <c r="D1400" t="s">
        <v>541</v>
      </c>
      <c r="E1400" s="30" t="s">
        <v>1616</v>
      </c>
      <c r="F1400" t="s">
        <v>549</v>
      </c>
      <c r="G1400" t="s">
        <v>1295</v>
      </c>
      <c r="H1400">
        <v>4364349</v>
      </c>
      <c r="I1400" t="s">
        <v>3783</v>
      </c>
      <c r="J1400" t="s">
        <v>3784</v>
      </c>
      <c r="K1400" t="s">
        <v>549</v>
      </c>
      <c r="L1400" t="s">
        <v>3783</v>
      </c>
      <c r="M1400" t="s">
        <v>3785</v>
      </c>
      <c r="N1400" t="s">
        <v>1707</v>
      </c>
      <c r="O1400" s="87">
        <f t="shared" si="84"/>
        <v>80.64</v>
      </c>
      <c r="P1400" t="s">
        <v>555</v>
      </c>
      <c r="Q1400" s="86">
        <v>806400</v>
      </c>
      <c r="R1400" s="86">
        <v>18100000</v>
      </c>
      <c r="S1400">
        <f t="shared" si="85"/>
        <v>18.100000000000001</v>
      </c>
      <c r="T1400" s="86">
        <v>15111</v>
      </c>
      <c r="U1400" t="s">
        <v>1708</v>
      </c>
      <c r="Y1400" t="s">
        <v>8030</v>
      </c>
    </row>
    <row r="1401" spans="1:29" ht="15" customHeight="1" x14ac:dyDescent="0.25">
      <c r="A1401" t="s">
        <v>1615</v>
      </c>
      <c r="B1401">
        <v>28022327</v>
      </c>
      <c r="C1401" t="s">
        <v>540</v>
      </c>
      <c r="D1401" t="s">
        <v>541</v>
      </c>
      <c r="E1401" s="30" t="s">
        <v>1616</v>
      </c>
      <c r="F1401" t="s">
        <v>549</v>
      </c>
      <c r="G1401" t="s">
        <v>1295</v>
      </c>
      <c r="H1401">
        <v>4364349</v>
      </c>
      <c r="I1401" t="s">
        <v>3786</v>
      </c>
      <c r="J1401" t="s">
        <v>3787</v>
      </c>
      <c r="K1401" t="s">
        <v>549</v>
      </c>
      <c r="L1401" t="s">
        <v>3786</v>
      </c>
      <c r="M1401" t="s">
        <v>3788</v>
      </c>
      <c r="N1401" t="s">
        <v>1825</v>
      </c>
      <c r="O1401" s="87">
        <f t="shared" si="84"/>
        <v>5888</v>
      </c>
      <c r="P1401" t="s">
        <v>555</v>
      </c>
      <c r="Q1401" s="86">
        <v>58880000</v>
      </c>
      <c r="R1401" s="86">
        <v>1326540000</v>
      </c>
      <c r="S1401" s="161">
        <f t="shared" si="85"/>
        <v>1326.54</v>
      </c>
      <c r="T1401" s="86">
        <v>10287</v>
      </c>
      <c r="U1401" t="s">
        <v>1826</v>
      </c>
      <c r="V1401" t="s">
        <v>8505</v>
      </c>
    </row>
    <row r="1402" spans="1:29" ht="15" hidden="1" customHeight="1" x14ac:dyDescent="0.25">
      <c r="A1402" s="89" t="s">
        <v>2138</v>
      </c>
      <c r="O1402" s="87"/>
      <c r="T1402" s="86"/>
    </row>
    <row r="1403" spans="1:29" ht="15" hidden="1" customHeight="1" x14ac:dyDescent="0.25">
      <c r="A1403" s="89" t="s">
        <v>2368</v>
      </c>
      <c r="O1403" s="87"/>
      <c r="T1403" s="86"/>
    </row>
    <row r="1404" spans="1:29" ht="15" customHeight="1" x14ac:dyDescent="0.25">
      <c r="A1404" t="s">
        <v>2113</v>
      </c>
      <c r="B1404">
        <v>26544880</v>
      </c>
      <c r="C1404" t="s">
        <v>540</v>
      </c>
      <c r="D1404" t="s">
        <v>2114</v>
      </c>
      <c r="E1404" s="30" t="s">
        <v>2115</v>
      </c>
      <c r="F1404" t="s">
        <v>549</v>
      </c>
      <c r="G1404" t="s">
        <v>2141</v>
      </c>
      <c r="H1404" t="s">
        <v>2142</v>
      </c>
      <c r="I1404" t="s">
        <v>7043</v>
      </c>
      <c r="J1404" t="s">
        <v>7044</v>
      </c>
      <c r="K1404" t="s">
        <v>549</v>
      </c>
      <c r="L1404" t="s">
        <v>7043</v>
      </c>
      <c r="M1404" t="s">
        <v>7045</v>
      </c>
      <c r="N1404" t="s">
        <v>7046</v>
      </c>
      <c r="O1404" s="87">
        <f t="shared" ref="O1404:O1423" si="86">Q1404/10000</f>
        <v>4480</v>
      </c>
      <c r="P1404" t="s">
        <v>555</v>
      </c>
      <c r="Q1404" s="86">
        <v>44800000</v>
      </c>
      <c r="R1404" s="86">
        <v>992960000</v>
      </c>
      <c r="S1404">
        <f t="shared" ref="S1404:S1423" si="87">R1404/1000000</f>
        <v>992.96</v>
      </c>
      <c r="T1404" s="86">
        <v>11273</v>
      </c>
      <c r="U1404" t="s">
        <v>2120</v>
      </c>
      <c r="Y1404" t="s">
        <v>8515</v>
      </c>
    </row>
    <row r="1405" spans="1:29" ht="15" customHeight="1" x14ac:dyDescent="0.25">
      <c r="A1405" t="s">
        <v>2139</v>
      </c>
      <c r="B1405">
        <v>11717362</v>
      </c>
      <c r="C1405" t="s">
        <v>540</v>
      </c>
      <c r="D1405" t="s">
        <v>541</v>
      </c>
      <c r="E1405" s="30" t="s">
        <v>2140</v>
      </c>
      <c r="F1405" t="s">
        <v>549</v>
      </c>
      <c r="G1405" t="s">
        <v>2141</v>
      </c>
      <c r="H1405" t="s">
        <v>2142</v>
      </c>
      <c r="I1405" t="s">
        <v>7047</v>
      </c>
      <c r="J1405" t="s">
        <v>7048</v>
      </c>
      <c r="K1405" t="s">
        <v>549</v>
      </c>
      <c r="L1405" t="s">
        <v>7047</v>
      </c>
      <c r="M1405" t="s">
        <v>7049</v>
      </c>
      <c r="N1405" t="s">
        <v>7050</v>
      </c>
      <c r="O1405" s="87">
        <f t="shared" si="86"/>
        <v>300</v>
      </c>
      <c r="P1405" t="s">
        <v>555</v>
      </c>
      <c r="Q1405" s="86">
        <v>3000000</v>
      </c>
      <c r="R1405" s="86">
        <v>66520000</v>
      </c>
      <c r="S1405">
        <f t="shared" si="87"/>
        <v>66.52</v>
      </c>
      <c r="T1405" s="86">
        <v>13238</v>
      </c>
      <c r="U1405" t="s">
        <v>2147</v>
      </c>
      <c r="Y1405" t="s">
        <v>8595</v>
      </c>
    </row>
    <row r="1406" spans="1:29" ht="15" customHeight="1" x14ac:dyDescent="0.25">
      <c r="A1406" t="s">
        <v>7051</v>
      </c>
      <c r="B1406">
        <v>6219817</v>
      </c>
      <c r="C1406" t="s">
        <v>540</v>
      </c>
      <c r="D1406" t="s">
        <v>541</v>
      </c>
      <c r="E1406" s="30" t="s">
        <v>7052</v>
      </c>
      <c r="F1406" t="s">
        <v>549</v>
      </c>
      <c r="G1406" t="s">
        <v>2141</v>
      </c>
      <c r="H1406" t="s">
        <v>2142</v>
      </c>
      <c r="I1406" t="s">
        <v>7053</v>
      </c>
      <c r="J1406" t="s">
        <v>7054</v>
      </c>
      <c r="K1406" t="s">
        <v>549</v>
      </c>
      <c r="L1406" t="s">
        <v>7053</v>
      </c>
      <c r="M1406" t="s">
        <v>7055</v>
      </c>
      <c r="N1406" t="s">
        <v>7056</v>
      </c>
      <c r="O1406" s="87">
        <f t="shared" si="86"/>
        <v>630</v>
      </c>
      <c r="P1406" t="s">
        <v>555</v>
      </c>
      <c r="Q1406" s="86">
        <v>6300000</v>
      </c>
      <c r="R1406" s="86">
        <v>140960000</v>
      </c>
      <c r="S1406">
        <f t="shared" si="87"/>
        <v>140.96</v>
      </c>
      <c r="T1406" s="86">
        <v>17452</v>
      </c>
      <c r="U1406" t="s">
        <v>7057</v>
      </c>
      <c r="AC1406" t="s">
        <v>8596</v>
      </c>
    </row>
    <row r="1407" spans="1:29" ht="15" customHeight="1" x14ac:dyDescent="0.25">
      <c r="A1407" t="s">
        <v>5703</v>
      </c>
      <c r="B1407">
        <v>2040729</v>
      </c>
      <c r="C1407" t="s">
        <v>540</v>
      </c>
      <c r="D1407" t="s">
        <v>3582</v>
      </c>
      <c r="E1407" s="30" t="s">
        <v>5704</v>
      </c>
      <c r="F1407" t="s">
        <v>549</v>
      </c>
      <c r="G1407" t="s">
        <v>2141</v>
      </c>
      <c r="H1407" t="s">
        <v>2142</v>
      </c>
      <c r="I1407" t="s">
        <v>7058</v>
      </c>
      <c r="J1407" t="s">
        <v>7059</v>
      </c>
      <c r="K1407" t="s">
        <v>549</v>
      </c>
      <c r="L1407" t="s">
        <v>7058</v>
      </c>
      <c r="M1407" t="s">
        <v>7060</v>
      </c>
      <c r="N1407" t="s">
        <v>7061</v>
      </c>
      <c r="O1407" s="87">
        <f t="shared" si="86"/>
        <v>2412</v>
      </c>
      <c r="P1407" t="s">
        <v>555</v>
      </c>
      <c r="Q1407" s="86">
        <v>24120000</v>
      </c>
      <c r="R1407" s="86">
        <v>538200000</v>
      </c>
      <c r="S1407">
        <f t="shared" si="87"/>
        <v>538.20000000000005</v>
      </c>
      <c r="T1407" s="86">
        <v>18495</v>
      </c>
      <c r="U1407" t="s">
        <v>7062</v>
      </c>
      <c r="AB1407" t="s">
        <v>7061</v>
      </c>
    </row>
    <row r="1408" spans="1:29" ht="15" customHeight="1" x14ac:dyDescent="0.25">
      <c r="A1408" t="s">
        <v>2155</v>
      </c>
      <c r="B1408">
        <v>12755356</v>
      </c>
      <c r="C1408" t="s">
        <v>540</v>
      </c>
      <c r="D1408" t="s">
        <v>541</v>
      </c>
      <c r="E1408" s="30" t="s">
        <v>2156</v>
      </c>
      <c r="F1408" t="s">
        <v>549</v>
      </c>
      <c r="G1408" t="s">
        <v>2141</v>
      </c>
      <c r="H1408" t="s">
        <v>2142</v>
      </c>
      <c r="I1408" t="s">
        <v>7063</v>
      </c>
      <c r="J1408" t="s">
        <v>7064</v>
      </c>
      <c r="K1408" t="s">
        <v>549</v>
      </c>
      <c r="L1408" t="s">
        <v>7063</v>
      </c>
      <c r="M1408" t="s">
        <v>7065</v>
      </c>
      <c r="N1408" t="s">
        <v>7066</v>
      </c>
      <c r="O1408" s="87">
        <f t="shared" si="86"/>
        <v>2164.7399999999998</v>
      </c>
      <c r="P1408" t="s">
        <v>555</v>
      </c>
      <c r="Q1408" s="86">
        <v>21647400</v>
      </c>
      <c r="R1408" s="86">
        <v>479740000</v>
      </c>
      <c r="S1408">
        <f t="shared" si="87"/>
        <v>479.74</v>
      </c>
      <c r="T1408" s="86">
        <v>11727</v>
      </c>
      <c r="U1408" t="s">
        <v>775</v>
      </c>
      <c r="W1408" t="s">
        <v>4725</v>
      </c>
    </row>
    <row r="1409" spans="1:29" ht="15" customHeight="1" x14ac:dyDescent="0.25">
      <c r="A1409" t="s">
        <v>2155</v>
      </c>
      <c r="B1409">
        <v>12755356</v>
      </c>
      <c r="C1409" t="s">
        <v>540</v>
      </c>
      <c r="D1409" t="s">
        <v>541</v>
      </c>
      <c r="E1409" s="30" t="s">
        <v>2156</v>
      </c>
      <c r="F1409" t="s">
        <v>549</v>
      </c>
      <c r="G1409" t="s">
        <v>2141</v>
      </c>
      <c r="H1409" t="s">
        <v>2142</v>
      </c>
      <c r="I1409" t="s">
        <v>7067</v>
      </c>
      <c r="J1409" t="s">
        <v>7068</v>
      </c>
      <c r="K1409" t="s">
        <v>549</v>
      </c>
      <c r="L1409" t="s">
        <v>7067</v>
      </c>
      <c r="M1409" t="s">
        <v>7069</v>
      </c>
      <c r="N1409" t="s">
        <v>7070</v>
      </c>
      <c r="O1409" s="87">
        <f t="shared" si="86"/>
        <v>3861</v>
      </c>
      <c r="P1409" t="s">
        <v>555</v>
      </c>
      <c r="Q1409" s="86">
        <v>38610000</v>
      </c>
      <c r="R1409" s="86">
        <v>855660000</v>
      </c>
      <c r="S1409">
        <f t="shared" si="87"/>
        <v>855.66</v>
      </c>
      <c r="T1409" s="86">
        <v>11727</v>
      </c>
      <c r="U1409" t="s">
        <v>775</v>
      </c>
      <c r="W1409" t="s">
        <v>4725</v>
      </c>
    </row>
    <row r="1410" spans="1:29" ht="15" customHeight="1" x14ac:dyDescent="0.25">
      <c r="A1410" t="s">
        <v>2155</v>
      </c>
      <c r="B1410">
        <v>12755356</v>
      </c>
      <c r="C1410" t="s">
        <v>540</v>
      </c>
      <c r="D1410" t="s">
        <v>541</v>
      </c>
      <c r="E1410" s="30" t="s">
        <v>2156</v>
      </c>
      <c r="F1410" t="s">
        <v>549</v>
      </c>
      <c r="G1410" t="s">
        <v>2141</v>
      </c>
      <c r="H1410" t="s">
        <v>2142</v>
      </c>
      <c r="I1410" t="s">
        <v>7071</v>
      </c>
      <c r="J1410" t="s">
        <v>7072</v>
      </c>
      <c r="K1410" t="s">
        <v>549</v>
      </c>
      <c r="L1410" t="s">
        <v>7071</v>
      </c>
      <c r="M1410" t="s">
        <v>7073</v>
      </c>
      <c r="N1410" t="s">
        <v>7074</v>
      </c>
      <c r="O1410" s="87">
        <f t="shared" si="86"/>
        <v>836.24</v>
      </c>
      <c r="P1410" t="s">
        <v>555</v>
      </c>
      <c r="Q1410" s="86">
        <v>8362400</v>
      </c>
      <c r="R1410" s="86">
        <v>185320000</v>
      </c>
      <c r="S1410">
        <f t="shared" si="87"/>
        <v>185.32</v>
      </c>
      <c r="T1410" s="86">
        <v>11727</v>
      </c>
      <c r="U1410" t="s">
        <v>775</v>
      </c>
      <c r="W1410" t="s">
        <v>4725</v>
      </c>
    </row>
    <row r="1411" spans="1:29" ht="15" customHeight="1" x14ac:dyDescent="0.25">
      <c r="A1411" t="s">
        <v>2155</v>
      </c>
      <c r="B1411">
        <v>12755356</v>
      </c>
      <c r="C1411" t="s">
        <v>540</v>
      </c>
      <c r="D1411" t="s">
        <v>541</v>
      </c>
      <c r="E1411" s="30" t="s">
        <v>2156</v>
      </c>
      <c r="F1411" t="s">
        <v>549</v>
      </c>
      <c r="G1411" t="s">
        <v>2141</v>
      </c>
      <c r="H1411" t="s">
        <v>2142</v>
      </c>
      <c r="I1411" t="s">
        <v>7075</v>
      </c>
      <c r="J1411" t="s">
        <v>7076</v>
      </c>
      <c r="K1411" t="s">
        <v>549</v>
      </c>
      <c r="L1411" t="s">
        <v>7075</v>
      </c>
      <c r="M1411" t="s">
        <v>7077</v>
      </c>
      <c r="N1411" t="s">
        <v>7078</v>
      </c>
      <c r="O1411" s="87">
        <f t="shared" si="86"/>
        <v>836.24</v>
      </c>
      <c r="P1411" t="s">
        <v>555</v>
      </c>
      <c r="Q1411" s="86">
        <v>8362400</v>
      </c>
      <c r="R1411" s="86">
        <v>185320000</v>
      </c>
      <c r="S1411">
        <f t="shared" si="87"/>
        <v>185.32</v>
      </c>
      <c r="T1411" s="86">
        <v>11727</v>
      </c>
      <c r="U1411" t="s">
        <v>775</v>
      </c>
      <c r="W1411" t="s">
        <v>4725</v>
      </c>
    </row>
    <row r="1412" spans="1:29" ht="15" customHeight="1" x14ac:dyDescent="0.25">
      <c r="A1412" t="s">
        <v>2155</v>
      </c>
      <c r="B1412">
        <v>12755356</v>
      </c>
      <c r="C1412" t="s">
        <v>540</v>
      </c>
      <c r="D1412" t="s">
        <v>541</v>
      </c>
      <c r="E1412" s="30" t="s">
        <v>2156</v>
      </c>
      <c r="F1412" t="s">
        <v>549</v>
      </c>
      <c r="G1412" t="s">
        <v>2141</v>
      </c>
      <c r="H1412" t="s">
        <v>2142</v>
      </c>
      <c r="I1412" t="s">
        <v>7079</v>
      </c>
      <c r="J1412" t="s">
        <v>7080</v>
      </c>
      <c r="K1412" t="s">
        <v>549</v>
      </c>
      <c r="L1412" t="s">
        <v>7079</v>
      </c>
      <c r="M1412" t="s">
        <v>7081</v>
      </c>
      <c r="N1412" t="s">
        <v>7082</v>
      </c>
      <c r="O1412" s="87">
        <f t="shared" si="86"/>
        <v>836.24</v>
      </c>
      <c r="P1412" t="s">
        <v>555</v>
      </c>
      <c r="Q1412" s="86">
        <v>8362400</v>
      </c>
      <c r="R1412" s="86">
        <v>185320000</v>
      </c>
      <c r="S1412">
        <f t="shared" si="87"/>
        <v>185.32</v>
      </c>
      <c r="T1412" s="86">
        <v>11727</v>
      </c>
      <c r="U1412" t="s">
        <v>775</v>
      </c>
      <c r="W1412" t="s">
        <v>4725</v>
      </c>
    </row>
    <row r="1413" spans="1:29" ht="15" customHeight="1" x14ac:dyDescent="0.25">
      <c r="A1413" t="s">
        <v>2155</v>
      </c>
      <c r="B1413">
        <v>12755356</v>
      </c>
      <c r="C1413" t="s">
        <v>540</v>
      </c>
      <c r="D1413" t="s">
        <v>541</v>
      </c>
      <c r="E1413" s="30" t="s">
        <v>2156</v>
      </c>
      <c r="F1413" t="s">
        <v>549</v>
      </c>
      <c r="G1413" t="s">
        <v>2141</v>
      </c>
      <c r="H1413" t="s">
        <v>2142</v>
      </c>
      <c r="I1413" t="s">
        <v>7083</v>
      </c>
      <c r="J1413" t="s">
        <v>7084</v>
      </c>
      <c r="K1413" t="s">
        <v>549</v>
      </c>
      <c r="L1413" t="s">
        <v>7083</v>
      </c>
      <c r="M1413" t="s">
        <v>7085</v>
      </c>
      <c r="N1413" t="s">
        <v>7086</v>
      </c>
      <c r="O1413" s="87">
        <f t="shared" si="86"/>
        <v>218</v>
      </c>
      <c r="P1413" t="s">
        <v>555</v>
      </c>
      <c r="Q1413" s="86">
        <v>2180000</v>
      </c>
      <c r="R1413" s="86">
        <v>48310000</v>
      </c>
      <c r="S1413">
        <f t="shared" si="87"/>
        <v>48.31</v>
      </c>
      <c r="T1413" s="86">
        <v>11829</v>
      </c>
      <c r="U1413" t="s">
        <v>4363</v>
      </c>
      <c r="W1413" t="s">
        <v>7946</v>
      </c>
    </row>
    <row r="1414" spans="1:29" ht="15" customHeight="1" x14ac:dyDescent="0.25">
      <c r="A1414" t="s">
        <v>2703</v>
      </c>
      <c r="B1414">
        <v>4096491</v>
      </c>
      <c r="C1414" t="s">
        <v>540</v>
      </c>
      <c r="D1414" t="s">
        <v>541</v>
      </c>
      <c r="E1414" s="30" t="s">
        <v>2704</v>
      </c>
      <c r="F1414" t="s">
        <v>549</v>
      </c>
      <c r="G1414" t="s">
        <v>2141</v>
      </c>
      <c r="H1414" t="s">
        <v>2142</v>
      </c>
      <c r="I1414" t="s">
        <v>7087</v>
      </c>
      <c r="J1414" t="s">
        <v>7088</v>
      </c>
      <c r="K1414" t="s">
        <v>549</v>
      </c>
      <c r="L1414" t="s">
        <v>7087</v>
      </c>
      <c r="M1414" t="s">
        <v>7089</v>
      </c>
      <c r="N1414" t="s">
        <v>7090</v>
      </c>
      <c r="O1414" s="87">
        <f t="shared" si="86"/>
        <v>630</v>
      </c>
      <c r="P1414" t="s">
        <v>555</v>
      </c>
      <c r="Q1414" s="86">
        <v>6300000</v>
      </c>
      <c r="R1414" s="86">
        <v>140570000</v>
      </c>
      <c r="S1414">
        <f t="shared" si="87"/>
        <v>140.57</v>
      </c>
      <c r="T1414" s="86">
        <v>17452</v>
      </c>
      <c r="U1414" t="s">
        <v>7057</v>
      </c>
      <c r="AC1414" t="s">
        <v>8596</v>
      </c>
    </row>
    <row r="1415" spans="1:29" ht="15" customHeight="1" x14ac:dyDescent="0.25">
      <c r="A1415" t="s">
        <v>7091</v>
      </c>
      <c r="B1415">
        <v>23381303</v>
      </c>
      <c r="C1415" t="s">
        <v>540</v>
      </c>
      <c r="D1415" t="s">
        <v>541</v>
      </c>
      <c r="E1415" s="30" t="s">
        <v>7092</v>
      </c>
      <c r="F1415" t="s">
        <v>549</v>
      </c>
      <c r="G1415" t="s">
        <v>2141</v>
      </c>
      <c r="H1415" t="s">
        <v>2142</v>
      </c>
      <c r="I1415" t="s">
        <v>7093</v>
      </c>
      <c r="J1415" t="s">
        <v>7094</v>
      </c>
      <c r="K1415" t="s">
        <v>549</v>
      </c>
      <c r="L1415" t="s">
        <v>7093</v>
      </c>
      <c r="M1415" t="s">
        <v>7095</v>
      </c>
      <c r="N1415" t="s">
        <v>7096</v>
      </c>
      <c r="O1415" s="87">
        <f t="shared" si="86"/>
        <v>10890</v>
      </c>
      <c r="P1415" t="s">
        <v>555</v>
      </c>
      <c r="Q1415" s="86">
        <v>108900000</v>
      </c>
      <c r="R1415" s="86">
        <v>2436640000</v>
      </c>
      <c r="S1415" s="160">
        <f t="shared" si="87"/>
        <v>2436.64</v>
      </c>
      <c r="T1415" s="86">
        <v>19068</v>
      </c>
      <c r="U1415" t="s">
        <v>7097</v>
      </c>
      <c r="V1415" t="s">
        <v>8597</v>
      </c>
    </row>
    <row r="1416" spans="1:29" ht="15" customHeight="1" x14ac:dyDescent="0.25">
      <c r="A1416" t="s">
        <v>7091</v>
      </c>
      <c r="B1416">
        <v>23381303</v>
      </c>
      <c r="C1416" t="s">
        <v>540</v>
      </c>
      <c r="D1416" t="s">
        <v>541</v>
      </c>
      <c r="E1416" s="30" t="s">
        <v>7092</v>
      </c>
      <c r="F1416" t="s">
        <v>549</v>
      </c>
      <c r="G1416" t="s">
        <v>2141</v>
      </c>
      <c r="H1416" t="s">
        <v>2142</v>
      </c>
      <c r="I1416" t="s">
        <v>7098</v>
      </c>
      <c r="J1416" t="s">
        <v>7099</v>
      </c>
      <c r="K1416" t="s">
        <v>549</v>
      </c>
      <c r="L1416" t="s">
        <v>7098</v>
      </c>
      <c r="M1416" t="s">
        <v>7100</v>
      </c>
      <c r="N1416" t="s">
        <v>7101</v>
      </c>
      <c r="O1416" s="87">
        <f t="shared" si="86"/>
        <v>2160</v>
      </c>
      <c r="P1416" t="s">
        <v>555</v>
      </c>
      <c r="Q1416" s="86">
        <v>21600000</v>
      </c>
      <c r="R1416" s="86">
        <v>483300000</v>
      </c>
      <c r="S1416">
        <f t="shared" si="87"/>
        <v>483.3</v>
      </c>
      <c r="T1416" s="86">
        <v>19068</v>
      </c>
      <c r="U1416" t="s">
        <v>7097</v>
      </c>
      <c r="Y1416" t="s">
        <v>8597</v>
      </c>
    </row>
    <row r="1417" spans="1:29" ht="15" customHeight="1" x14ac:dyDescent="0.25">
      <c r="A1417" t="s">
        <v>7102</v>
      </c>
      <c r="B1417">
        <v>21440101</v>
      </c>
      <c r="C1417" t="s">
        <v>540</v>
      </c>
      <c r="D1417" t="s">
        <v>7103</v>
      </c>
      <c r="E1417" s="30" t="s">
        <v>7104</v>
      </c>
      <c r="F1417" t="s">
        <v>549</v>
      </c>
      <c r="G1417" t="s">
        <v>2141</v>
      </c>
      <c r="H1417" t="s">
        <v>2142</v>
      </c>
      <c r="I1417" t="s">
        <v>7105</v>
      </c>
      <c r="J1417" t="s">
        <v>7106</v>
      </c>
      <c r="K1417" t="s">
        <v>549</v>
      </c>
      <c r="L1417" t="s">
        <v>7105</v>
      </c>
      <c r="M1417" t="s">
        <v>7107</v>
      </c>
      <c r="N1417" t="s">
        <v>7108</v>
      </c>
      <c r="O1417" s="87">
        <f t="shared" si="86"/>
        <v>26000</v>
      </c>
      <c r="P1417" t="s">
        <v>555</v>
      </c>
      <c r="Q1417" s="86">
        <v>260000000</v>
      </c>
      <c r="R1417" s="86">
        <v>5840860000</v>
      </c>
      <c r="S1417" s="176">
        <f t="shared" si="87"/>
        <v>5840.86</v>
      </c>
      <c r="T1417" s="86">
        <v>18794</v>
      </c>
      <c r="U1417" t="s">
        <v>7109</v>
      </c>
      <c r="V1417" t="s">
        <v>7108</v>
      </c>
    </row>
    <row r="1418" spans="1:29" ht="15" customHeight="1" x14ac:dyDescent="0.25">
      <c r="A1418" t="s">
        <v>7110</v>
      </c>
      <c r="B1418">
        <v>27530807</v>
      </c>
      <c r="C1418" t="s">
        <v>540</v>
      </c>
      <c r="D1418" t="s">
        <v>541</v>
      </c>
      <c r="E1418" s="30" t="s">
        <v>7111</v>
      </c>
      <c r="F1418" t="s">
        <v>549</v>
      </c>
      <c r="G1418" t="s">
        <v>2141</v>
      </c>
      <c r="H1418" t="s">
        <v>2142</v>
      </c>
      <c r="I1418" t="s">
        <v>7112</v>
      </c>
      <c r="J1418" t="s">
        <v>7113</v>
      </c>
      <c r="K1418" t="s">
        <v>549</v>
      </c>
      <c r="L1418" t="s">
        <v>7112</v>
      </c>
      <c r="M1418" t="s">
        <v>7114</v>
      </c>
      <c r="N1418" t="s">
        <v>7115</v>
      </c>
      <c r="O1418" s="87">
        <f t="shared" si="86"/>
        <v>47331</v>
      </c>
      <c r="P1418" t="s">
        <v>555</v>
      </c>
      <c r="Q1418" s="86">
        <v>473310000</v>
      </c>
      <c r="R1418" s="86">
        <v>10632830000</v>
      </c>
      <c r="S1418" s="162">
        <f t="shared" si="87"/>
        <v>10632.83</v>
      </c>
      <c r="T1418" s="86">
        <v>17455</v>
      </c>
      <c r="U1418" t="s">
        <v>961</v>
      </c>
      <c r="V1418" t="s">
        <v>960</v>
      </c>
    </row>
    <row r="1419" spans="1:29" ht="15" customHeight="1" x14ac:dyDescent="0.25">
      <c r="A1419" t="s">
        <v>7116</v>
      </c>
      <c r="B1419">
        <v>25220559</v>
      </c>
      <c r="C1419" t="s">
        <v>540</v>
      </c>
      <c r="D1419" t="s">
        <v>541</v>
      </c>
      <c r="E1419" s="30" t="s">
        <v>7117</v>
      </c>
      <c r="F1419" t="s">
        <v>549</v>
      </c>
      <c r="G1419" t="s">
        <v>2141</v>
      </c>
      <c r="H1419" t="s">
        <v>2142</v>
      </c>
      <c r="I1419" t="s">
        <v>7118</v>
      </c>
      <c r="J1419" t="s">
        <v>7119</v>
      </c>
      <c r="K1419" t="s">
        <v>549</v>
      </c>
      <c r="L1419" t="s">
        <v>7118</v>
      </c>
      <c r="M1419" t="s">
        <v>7120</v>
      </c>
      <c r="N1419" t="s">
        <v>7121</v>
      </c>
      <c r="O1419" s="87">
        <f t="shared" si="86"/>
        <v>6000</v>
      </c>
      <c r="P1419" t="s">
        <v>555</v>
      </c>
      <c r="Q1419" s="86">
        <v>60000000</v>
      </c>
      <c r="R1419" s="86">
        <v>1333450000</v>
      </c>
      <c r="S1419" s="165">
        <f t="shared" si="87"/>
        <v>1333.45</v>
      </c>
      <c r="T1419" s="170">
        <v>18442</v>
      </c>
      <c r="U1419" s="165" t="s">
        <v>7122</v>
      </c>
      <c r="V1419" s="165" t="s">
        <v>8598</v>
      </c>
      <c r="W1419" s="165"/>
    </row>
    <row r="1420" spans="1:29" ht="15" customHeight="1" x14ac:dyDescent="0.25">
      <c r="A1420" t="s">
        <v>1158</v>
      </c>
      <c r="B1420">
        <v>28585010</v>
      </c>
      <c r="C1420" t="s">
        <v>540</v>
      </c>
      <c r="D1420" t="s">
        <v>1159</v>
      </c>
      <c r="E1420" s="30" t="s">
        <v>1160</v>
      </c>
      <c r="F1420" t="s">
        <v>549</v>
      </c>
      <c r="G1420" t="s">
        <v>2141</v>
      </c>
      <c r="H1420" t="s">
        <v>2142</v>
      </c>
      <c r="I1420" t="s">
        <v>7123</v>
      </c>
      <c r="J1420" t="s">
        <v>7124</v>
      </c>
      <c r="K1420" t="s">
        <v>549</v>
      </c>
      <c r="L1420" t="s">
        <v>7123</v>
      </c>
      <c r="M1420" t="s">
        <v>7125</v>
      </c>
      <c r="N1420" t="s">
        <v>7126</v>
      </c>
      <c r="O1420" s="87">
        <f t="shared" si="86"/>
        <v>47041.56</v>
      </c>
      <c r="P1420" t="s">
        <v>555</v>
      </c>
      <c r="Q1420" s="86">
        <v>470415600</v>
      </c>
      <c r="R1420" s="86">
        <v>10512320000</v>
      </c>
      <c r="S1420" s="179">
        <f t="shared" si="87"/>
        <v>10512.32</v>
      </c>
      <c r="T1420" s="86">
        <v>17557</v>
      </c>
      <c r="U1420" t="s">
        <v>1165</v>
      </c>
      <c r="V1420" t="s">
        <v>7926</v>
      </c>
    </row>
    <row r="1421" spans="1:29" ht="15" customHeight="1" x14ac:dyDescent="0.25">
      <c r="A1421" t="s">
        <v>2710</v>
      </c>
      <c r="B1421">
        <v>17978162</v>
      </c>
      <c r="C1421" t="s">
        <v>540</v>
      </c>
      <c r="D1421" t="s">
        <v>541</v>
      </c>
      <c r="E1421" s="30" t="s">
        <v>2711</v>
      </c>
      <c r="F1421" t="s">
        <v>549</v>
      </c>
      <c r="G1421" t="s">
        <v>2141</v>
      </c>
      <c r="H1421" t="s">
        <v>2142</v>
      </c>
      <c r="I1421" t="s">
        <v>7127</v>
      </c>
      <c r="J1421" t="s">
        <v>7128</v>
      </c>
      <c r="K1421" t="s">
        <v>549</v>
      </c>
      <c r="L1421" t="s">
        <v>7127</v>
      </c>
      <c r="M1421" t="s">
        <v>7129</v>
      </c>
      <c r="N1421" t="s">
        <v>7130</v>
      </c>
      <c r="O1421" s="87">
        <f t="shared" si="86"/>
        <v>34020</v>
      </c>
      <c r="P1421" t="s">
        <v>555</v>
      </c>
      <c r="Q1421" s="86">
        <v>340200000</v>
      </c>
      <c r="R1421" s="86">
        <v>7540900000</v>
      </c>
      <c r="S1421" s="179">
        <f t="shared" si="87"/>
        <v>7540.9</v>
      </c>
      <c r="T1421" s="86">
        <v>17573</v>
      </c>
      <c r="U1421" t="s">
        <v>1602</v>
      </c>
      <c r="V1421" t="s">
        <v>8573</v>
      </c>
    </row>
    <row r="1422" spans="1:29" ht="15" customHeight="1" x14ac:dyDescent="0.25">
      <c r="A1422" t="s">
        <v>3854</v>
      </c>
      <c r="B1422">
        <v>30702953</v>
      </c>
      <c r="C1422" t="s">
        <v>540</v>
      </c>
      <c r="D1422" t="s">
        <v>541</v>
      </c>
      <c r="E1422" s="30" t="s">
        <v>3855</v>
      </c>
      <c r="F1422" t="s">
        <v>549</v>
      </c>
      <c r="G1422" t="s">
        <v>2141</v>
      </c>
      <c r="H1422" t="s">
        <v>2142</v>
      </c>
      <c r="I1422" t="s">
        <v>7131</v>
      </c>
      <c r="J1422" t="s">
        <v>7132</v>
      </c>
      <c r="K1422" t="s">
        <v>549</v>
      </c>
      <c r="L1422" t="s">
        <v>7131</v>
      </c>
      <c r="M1422" t="s">
        <v>7133</v>
      </c>
      <c r="N1422" t="s">
        <v>7134</v>
      </c>
      <c r="O1422" s="87">
        <f t="shared" si="86"/>
        <v>3167.12</v>
      </c>
      <c r="P1422" t="s">
        <v>555</v>
      </c>
      <c r="Q1422" s="86">
        <v>31671200</v>
      </c>
      <c r="R1422" s="86">
        <v>704880000</v>
      </c>
      <c r="S1422">
        <f t="shared" si="87"/>
        <v>704.88</v>
      </c>
      <c r="T1422" s="86">
        <v>19086</v>
      </c>
      <c r="U1422" t="s">
        <v>7135</v>
      </c>
      <c r="Y1422" t="s">
        <v>8599</v>
      </c>
    </row>
    <row r="1423" spans="1:29" ht="15" customHeight="1" x14ac:dyDescent="0.25">
      <c r="A1423" t="s">
        <v>3854</v>
      </c>
      <c r="B1423">
        <v>30702953</v>
      </c>
      <c r="C1423" t="s">
        <v>540</v>
      </c>
      <c r="D1423" t="s">
        <v>541</v>
      </c>
      <c r="E1423" s="30" t="s">
        <v>3855</v>
      </c>
      <c r="F1423" t="s">
        <v>549</v>
      </c>
      <c r="G1423" t="s">
        <v>2141</v>
      </c>
      <c r="H1423" t="s">
        <v>2142</v>
      </c>
      <c r="I1423" t="s">
        <v>7136</v>
      </c>
      <c r="J1423" t="s">
        <v>7137</v>
      </c>
      <c r="K1423" t="s">
        <v>549</v>
      </c>
      <c r="L1423" t="s">
        <v>7136</v>
      </c>
      <c r="M1423" t="s">
        <v>7138</v>
      </c>
      <c r="N1423" t="s">
        <v>7139</v>
      </c>
      <c r="O1423" s="87">
        <f t="shared" si="86"/>
        <v>67500</v>
      </c>
      <c r="P1423" t="s">
        <v>555</v>
      </c>
      <c r="Q1423" s="86">
        <v>675000000</v>
      </c>
      <c r="R1423" s="86">
        <v>15163770000</v>
      </c>
      <c r="S1423" s="158">
        <f t="shared" si="87"/>
        <v>15163.77</v>
      </c>
      <c r="T1423" s="86">
        <v>18690</v>
      </c>
      <c r="U1423" t="s">
        <v>7140</v>
      </c>
      <c r="V1423" t="s">
        <v>8600</v>
      </c>
    </row>
    <row r="1424" spans="1:29" ht="15" customHeight="1" x14ac:dyDescent="0.25">
      <c r="A1424" t="s">
        <v>3854</v>
      </c>
      <c r="B1424">
        <v>30702953</v>
      </c>
      <c r="C1424" t="s">
        <v>540</v>
      </c>
      <c r="D1424" t="s">
        <v>541</v>
      </c>
      <c r="E1424" s="30" t="s">
        <v>3855</v>
      </c>
      <c r="F1424" t="s">
        <v>549</v>
      </c>
      <c r="G1424" t="s">
        <v>2141</v>
      </c>
      <c r="H1424" t="s">
        <v>2142</v>
      </c>
      <c r="I1424" t="s">
        <v>7141</v>
      </c>
      <c r="J1424" t="s">
        <v>7142</v>
      </c>
      <c r="K1424" t="s">
        <v>549</v>
      </c>
      <c r="L1424" t="s">
        <v>7141</v>
      </c>
      <c r="M1424" t="s">
        <v>7143</v>
      </c>
      <c r="N1424" t="s">
        <v>7144</v>
      </c>
      <c r="O1424" s="87">
        <f t="shared" ref="O1424:O1426" si="88">Q1424/10000</f>
        <v>29206.98</v>
      </c>
      <c r="P1424" t="s">
        <v>555</v>
      </c>
      <c r="Q1424" s="86">
        <v>292069800</v>
      </c>
      <c r="R1424" s="86">
        <v>6558290000</v>
      </c>
      <c r="S1424" s="160">
        <f t="shared" ref="S1424:S1426" si="89">R1424/1000000</f>
        <v>6558.29</v>
      </c>
      <c r="T1424" s="86">
        <v>19261</v>
      </c>
      <c r="U1424" t="s">
        <v>5381</v>
      </c>
      <c r="V1424" t="s">
        <v>7974</v>
      </c>
    </row>
    <row r="1425" spans="1:28" ht="15" customHeight="1" x14ac:dyDescent="0.25">
      <c r="A1425" t="s">
        <v>3854</v>
      </c>
      <c r="B1425">
        <v>30702953</v>
      </c>
      <c r="C1425" t="s">
        <v>540</v>
      </c>
      <c r="D1425" t="s">
        <v>541</v>
      </c>
      <c r="E1425" s="30" t="s">
        <v>3855</v>
      </c>
      <c r="F1425" t="s">
        <v>549</v>
      </c>
      <c r="G1425" t="s">
        <v>2141</v>
      </c>
      <c r="H1425" t="s">
        <v>2142</v>
      </c>
      <c r="I1425" t="s">
        <v>7145</v>
      </c>
      <c r="J1425" t="s">
        <v>7146</v>
      </c>
      <c r="K1425" t="s">
        <v>549</v>
      </c>
      <c r="L1425" t="s">
        <v>7145</v>
      </c>
      <c r="M1425" t="s">
        <v>7147</v>
      </c>
      <c r="N1425" t="s">
        <v>7148</v>
      </c>
      <c r="O1425" s="87">
        <f t="shared" si="88"/>
        <v>31862.16</v>
      </c>
      <c r="P1425" t="s">
        <v>555</v>
      </c>
      <c r="Q1425" s="86">
        <v>318621600</v>
      </c>
      <c r="R1425" s="86">
        <v>7155710000</v>
      </c>
      <c r="S1425" s="160">
        <f t="shared" si="89"/>
        <v>7155.71</v>
      </c>
      <c r="T1425" s="86">
        <v>19261</v>
      </c>
      <c r="U1425" t="s">
        <v>5381</v>
      </c>
      <c r="V1425" t="s">
        <v>7974</v>
      </c>
    </row>
    <row r="1426" spans="1:28" ht="15" customHeight="1" x14ac:dyDescent="0.25">
      <c r="A1426" t="s">
        <v>3854</v>
      </c>
      <c r="B1426">
        <v>30702953</v>
      </c>
      <c r="C1426" t="s">
        <v>540</v>
      </c>
      <c r="D1426" t="s">
        <v>541</v>
      </c>
      <c r="E1426" s="30" t="s">
        <v>3855</v>
      </c>
      <c r="F1426" t="s">
        <v>549</v>
      </c>
      <c r="G1426" t="s">
        <v>2141</v>
      </c>
      <c r="H1426" t="s">
        <v>2142</v>
      </c>
      <c r="I1426" t="s">
        <v>7149</v>
      </c>
      <c r="J1426" t="s">
        <v>7150</v>
      </c>
      <c r="K1426" t="s">
        <v>549</v>
      </c>
      <c r="L1426" t="s">
        <v>7149</v>
      </c>
      <c r="M1426" t="s">
        <v>7151</v>
      </c>
      <c r="N1426" t="s">
        <v>5375</v>
      </c>
      <c r="O1426" s="87">
        <f t="shared" si="88"/>
        <v>34517.339999999997</v>
      </c>
      <c r="P1426" t="s">
        <v>555</v>
      </c>
      <c r="Q1426" s="86">
        <v>345173400</v>
      </c>
      <c r="R1426" s="86">
        <v>7753130000</v>
      </c>
      <c r="S1426" s="160">
        <f t="shared" si="89"/>
        <v>7753.13</v>
      </c>
      <c r="T1426" s="86">
        <v>19263</v>
      </c>
      <c r="U1426" t="s">
        <v>5376</v>
      </c>
      <c r="V1426" t="s">
        <v>5375</v>
      </c>
    </row>
    <row r="1427" spans="1:28" ht="15" hidden="1" customHeight="1" x14ac:dyDescent="0.25">
      <c r="A1427" s="89" t="s">
        <v>2378</v>
      </c>
      <c r="O1427" s="87"/>
      <c r="T1427" s="86"/>
    </row>
    <row r="1428" spans="1:28" ht="15" customHeight="1" x14ac:dyDescent="0.25">
      <c r="A1428" t="s">
        <v>5703</v>
      </c>
      <c r="B1428">
        <v>2040729</v>
      </c>
      <c r="C1428" t="s">
        <v>540</v>
      </c>
      <c r="D1428" t="s">
        <v>3582</v>
      </c>
      <c r="E1428" s="30" t="s">
        <v>5704</v>
      </c>
      <c r="F1428" t="s">
        <v>549</v>
      </c>
      <c r="G1428" t="s">
        <v>2141</v>
      </c>
      <c r="H1428" t="s">
        <v>2142</v>
      </c>
      <c r="I1428" t="s">
        <v>7152</v>
      </c>
      <c r="J1428" t="s">
        <v>7153</v>
      </c>
      <c r="K1428" t="s">
        <v>549</v>
      </c>
      <c r="L1428" t="s">
        <v>7152</v>
      </c>
      <c r="M1428" t="s">
        <v>7154</v>
      </c>
      <c r="N1428" t="s">
        <v>7155</v>
      </c>
      <c r="O1428" s="87">
        <f>Q1428/10000</f>
        <v>2656</v>
      </c>
      <c r="P1428" t="s">
        <v>555</v>
      </c>
      <c r="Q1428" s="86">
        <v>26560000</v>
      </c>
      <c r="R1428" s="86">
        <v>596630000</v>
      </c>
      <c r="S1428">
        <f>R1428/1000000</f>
        <v>596.63</v>
      </c>
      <c r="T1428" s="86">
        <v>18495</v>
      </c>
      <c r="U1428" t="s">
        <v>7062</v>
      </c>
      <c r="AB1428" t="s">
        <v>7061</v>
      </c>
    </row>
    <row r="1429" spans="1:28" ht="15" customHeight="1" x14ac:dyDescent="0.25">
      <c r="A1429" t="s">
        <v>7156</v>
      </c>
      <c r="B1429">
        <v>13788556</v>
      </c>
      <c r="C1429" t="s">
        <v>540</v>
      </c>
      <c r="D1429" t="s">
        <v>7157</v>
      </c>
      <c r="E1429" s="30" t="s">
        <v>7158</v>
      </c>
      <c r="F1429" t="s">
        <v>549</v>
      </c>
      <c r="G1429" t="s">
        <v>2141</v>
      </c>
      <c r="H1429" t="s">
        <v>2142</v>
      </c>
      <c r="I1429" t="s">
        <v>7159</v>
      </c>
      <c r="J1429" t="s">
        <v>7160</v>
      </c>
      <c r="K1429" t="s">
        <v>549</v>
      </c>
      <c r="L1429" t="s">
        <v>7159</v>
      </c>
      <c r="M1429" t="s">
        <v>7161</v>
      </c>
      <c r="N1429" t="s">
        <v>7162</v>
      </c>
      <c r="O1429" s="87">
        <f>Q1429/10000</f>
        <v>72000</v>
      </c>
      <c r="P1429" t="s">
        <v>555</v>
      </c>
      <c r="Q1429" s="86">
        <v>720000000</v>
      </c>
      <c r="R1429" s="86">
        <v>16132640000</v>
      </c>
      <c r="S1429" s="157">
        <f>R1429/1000000</f>
        <v>16132.64</v>
      </c>
      <c r="T1429" s="86">
        <v>16567</v>
      </c>
      <c r="U1429" t="s">
        <v>7163</v>
      </c>
      <c r="V1429" t="s">
        <v>8601</v>
      </c>
    </row>
    <row r="1430" spans="1:28" ht="15" customHeight="1" x14ac:dyDescent="0.25">
      <c r="A1430" t="s">
        <v>7164</v>
      </c>
      <c r="B1430">
        <v>12823280</v>
      </c>
      <c r="C1430" t="s">
        <v>540</v>
      </c>
      <c r="D1430" t="s">
        <v>541</v>
      </c>
      <c r="E1430" s="30" t="s">
        <v>7165</v>
      </c>
      <c r="F1430" t="s">
        <v>549</v>
      </c>
      <c r="G1430" t="s">
        <v>2141</v>
      </c>
      <c r="H1430" t="s">
        <v>2142</v>
      </c>
      <c r="I1430" t="s">
        <v>7166</v>
      </c>
      <c r="J1430" t="s">
        <v>7167</v>
      </c>
      <c r="K1430" t="s">
        <v>549</v>
      </c>
      <c r="L1430" t="s">
        <v>7166</v>
      </c>
      <c r="M1430" t="s">
        <v>7168</v>
      </c>
      <c r="N1430" t="s">
        <v>7169</v>
      </c>
      <c r="O1430" s="87">
        <f>Q1430/10000</f>
        <v>713</v>
      </c>
      <c r="P1430" t="s">
        <v>555</v>
      </c>
      <c r="Q1430" s="86">
        <v>7130000</v>
      </c>
      <c r="R1430" s="86">
        <v>162460000</v>
      </c>
      <c r="S1430">
        <f>R1430/1000000</f>
        <v>162.46</v>
      </c>
      <c r="T1430" s="86">
        <v>17522</v>
      </c>
      <c r="U1430" t="s">
        <v>7170</v>
      </c>
      <c r="AA1430" t="s">
        <v>8602</v>
      </c>
    </row>
    <row r="1431" spans="1:28" ht="15" customHeight="1" x14ac:dyDescent="0.25">
      <c r="A1431" t="s">
        <v>7164</v>
      </c>
      <c r="B1431">
        <v>12823280</v>
      </c>
      <c r="C1431" t="s">
        <v>540</v>
      </c>
      <c r="D1431" t="s">
        <v>541</v>
      </c>
      <c r="E1431" s="30" t="s">
        <v>7165</v>
      </c>
      <c r="F1431" t="s">
        <v>549</v>
      </c>
      <c r="G1431" t="s">
        <v>2141</v>
      </c>
      <c r="H1431" t="s">
        <v>2142</v>
      </c>
      <c r="I1431" t="s">
        <v>7171</v>
      </c>
      <c r="J1431" t="s">
        <v>7172</v>
      </c>
      <c r="K1431" t="s">
        <v>549</v>
      </c>
      <c r="L1431" t="s">
        <v>7171</v>
      </c>
      <c r="M1431" t="s">
        <v>7173</v>
      </c>
      <c r="N1431" t="s">
        <v>7174</v>
      </c>
      <c r="O1431" s="87">
        <f>Q1431/10000</f>
        <v>149</v>
      </c>
      <c r="P1431" t="s">
        <v>555</v>
      </c>
      <c r="Q1431" s="86">
        <v>1490000</v>
      </c>
      <c r="R1431" s="86">
        <v>33950000</v>
      </c>
      <c r="S1431">
        <f>R1431/1000000</f>
        <v>33.950000000000003</v>
      </c>
      <c r="T1431" s="86">
        <v>17522</v>
      </c>
      <c r="U1431" t="s">
        <v>7170</v>
      </c>
      <c r="AA1431" t="s">
        <v>8602</v>
      </c>
    </row>
    <row r="1432" spans="1:28" ht="15" hidden="1" customHeight="1" x14ac:dyDescent="0.25">
      <c r="A1432" s="89" t="s">
        <v>2366</v>
      </c>
      <c r="O1432" s="87"/>
      <c r="T1432" s="86"/>
    </row>
    <row r="1433" spans="1:28" ht="15" customHeight="1" x14ac:dyDescent="0.25">
      <c r="A1433" t="s">
        <v>2139</v>
      </c>
      <c r="B1433">
        <v>11717362</v>
      </c>
      <c r="C1433" t="s">
        <v>540</v>
      </c>
      <c r="D1433" t="s">
        <v>541</v>
      </c>
      <c r="E1433" s="30" t="s">
        <v>2140</v>
      </c>
      <c r="F1433" t="s">
        <v>549</v>
      </c>
      <c r="G1433" t="s">
        <v>2141</v>
      </c>
      <c r="H1433" t="s">
        <v>2142</v>
      </c>
      <c r="I1433" t="s">
        <v>2143</v>
      </c>
      <c r="J1433" t="s">
        <v>2144</v>
      </c>
      <c r="K1433" t="s">
        <v>549</v>
      </c>
      <c r="L1433" t="s">
        <v>2143</v>
      </c>
      <c r="M1433" t="s">
        <v>2145</v>
      </c>
      <c r="N1433" t="s">
        <v>2146</v>
      </c>
      <c r="O1433" s="87">
        <f>Q1433/10000</f>
        <v>289</v>
      </c>
      <c r="P1433" t="s">
        <v>555</v>
      </c>
      <c r="Q1433" s="86">
        <v>2890000</v>
      </c>
      <c r="R1433" s="86">
        <v>65830000</v>
      </c>
      <c r="S1433">
        <f>R1433/1000000</f>
        <v>65.83</v>
      </c>
      <c r="T1433" s="86">
        <f>R1433/1000000</f>
        <v>65.83</v>
      </c>
      <c r="U1433" t="s">
        <v>2147</v>
      </c>
      <c r="Y1433" t="s">
        <v>8595</v>
      </c>
    </row>
    <row r="1434" spans="1:28" ht="30" customHeight="1" x14ac:dyDescent="0.25">
      <c r="A1434" t="s">
        <v>2148</v>
      </c>
      <c r="B1434">
        <v>16836925</v>
      </c>
      <c r="C1434" t="s">
        <v>540</v>
      </c>
      <c r="D1434" t="s">
        <v>541</v>
      </c>
      <c r="E1434" s="30" t="s">
        <v>2149</v>
      </c>
      <c r="F1434" t="s">
        <v>549</v>
      </c>
      <c r="G1434" t="s">
        <v>2141</v>
      </c>
      <c r="H1434" t="s">
        <v>2142</v>
      </c>
      <c r="I1434" t="s">
        <v>2150</v>
      </c>
      <c r="J1434" t="s">
        <v>2151</v>
      </c>
      <c r="K1434" t="s">
        <v>549</v>
      </c>
      <c r="L1434" t="s">
        <v>2150</v>
      </c>
      <c r="M1434" t="s">
        <v>2152</v>
      </c>
      <c r="N1434" t="s">
        <v>2153</v>
      </c>
      <c r="O1434" s="87">
        <f>Q1434/10000</f>
        <v>130500</v>
      </c>
      <c r="P1434" t="s">
        <v>555</v>
      </c>
      <c r="Q1434" s="86">
        <v>1305000000</v>
      </c>
      <c r="R1434" s="86">
        <v>29574400000</v>
      </c>
      <c r="S1434" s="176">
        <f>R1434/1000000</f>
        <v>29574.400000000001</v>
      </c>
      <c r="T1434" s="86">
        <f>R1434/1000000</f>
        <v>29574.400000000001</v>
      </c>
      <c r="U1434" t="s">
        <v>2154</v>
      </c>
      <c r="V1434" t="s">
        <v>8603</v>
      </c>
    </row>
    <row r="1435" spans="1:28" ht="30" customHeight="1" x14ac:dyDescent="0.25">
      <c r="A1435" t="s">
        <v>2155</v>
      </c>
      <c r="B1435">
        <v>12755356</v>
      </c>
      <c r="C1435" t="s">
        <v>540</v>
      </c>
      <c r="D1435" t="s">
        <v>541</v>
      </c>
      <c r="E1435" s="30" t="s">
        <v>2156</v>
      </c>
      <c r="F1435" t="s">
        <v>549</v>
      </c>
      <c r="G1435" t="s">
        <v>2141</v>
      </c>
      <c r="H1435" t="s">
        <v>2142</v>
      </c>
      <c r="I1435" t="s">
        <v>2157</v>
      </c>
      <c r="J1435" t="s">
        <v>2158</v>
      </c>
      <c r="K1435" t="s">
        <v>549</v>
      </c>
      <c r="L1435" t="s">
        <v>2157</v>
      </c>
      <c r="M1435" t="s">
        <v>2159</v>
      </c>
      <c r="N1435" t="s">
        <v>2160</v>
      </c>
      <c r="O1435" s="87">
        <f>Q1435/10000</f>
        <v>7215.8</v>
      </c>
      <c r="P1435" t="s">
        <v>555</v>
      </c>
      <c r="Q1435" s="86">
        <v>72158000</v>
      </c>
      <c r="R1435" s="86">
        <v>1624890000</v>
      </c>
      <c r="S1435" s="168">
        <f>R1435/1000000</f>
        <v>1624.89</v>
      </c>
      <c r="T1435" s="86">
        <f>R1435/1000000</f>
        <v>1624.89</v>
      </c>
      <c r="U1435" t="s">
        <v>775</v>
      </c>
      <c r="W1435" t="s">
        <v>4725</v>
      </c>
    </row>
    <row r="1436" spans="1:28" ht="30" customHeight="1" x14ac:dyDescent="0.25">
      <c r="A1436" t="s">
        <v>2155</v>
      </c>
      <c r="B1436">
        <v>12755356</v>
      </c>
      <c r="C1436" t="s">
        <v>540</v>
      </c>
      <c r="D1436" t="s">
        <v>541</v>
      </c>
      <c r="E1436" s="30" t="s">
        <v>2156</v>
      </c>
      <c r="F1436" t="s">
        <v>549</v>
      </c>
      <c r="G1436" t="s">
        <v>2141</v>
      </c>
      <c r="H1436" t="s">
        <v>2142</v>
      </c>
      <c r="I1436" t="s">
        <v>2161</v>
      </c>
      <c r="J1436" t="s">
        <v>2162</v>
      </c>
      <c r="K1436" t="s">
        <v>549</v>
      </c>
      <c r="L1436" t="s">
        <v>2161</v>
      </c>
      <c r="M1436" t="s">
        <v>2163</v>
      </c>
      <c r="N1436" t="s">
        <v>2164</v>
      </c>
      <c r="O1436" s="87">
        <f>Q1436/10000</f>
        <v>521.5</v>
      </c>
      <c r="P1436" t="s">
        <v>555</v>
      </c>
      <c r="Q1436" s="86">
        <v>5215000</v>
      </c>
      <c r="R1436" s="86">
        <v>117440000</v>
      </c>
      <c r="S1436">
        <f>R1436/1000000</f>
        <v>117.44</v>
      </c>
      <c r="T1436" s="86">
        <f>R1436/1000000</f>
        <v>117.44</v>
      </c>
      <c r="U1436" t="s">
        <v>2165</v>
      </c>
      <c r="W1436" t="s">
        <v>8000</v>
      </c>
    </row>
    <row r="1437" spans="1:28" ht="15" customHeight="1" x14ac:dyDescent="0.25">
      <c r="A1437" t="s">
        <v>2166</v>
      </c>
      <c r="B1437">
        <v>3156030</v>
      </c>
      <c r="C1437" t="s">
        <v>540</v>
      </c>
      <c r="D1437" t="s">
        <v>541</v>
      </c>
      <c r="E1437" s="30" t="s">
        <v>2167</v>
      </c>
      <c r="F1437" t="s">
        <v>549</v>
      </c>
      <c r="G1437" t="s">
        <v>2141</v>
      </c>
      <c r="H1437" t="s">
        <v>2142</v>
      </c>
      <c r="I1437" t="s">
        <v>2168</v>
      </c>
      <c r="J1437" t="s">
        <v>2169</v>
      </c>
      <c r="K1437" t="s">
        <v>549</v>
      </c>
      <c r="L1437" t="s">
        <v>2168</v>
      </c>
      <c r="M1437" t="s">
        <v>2170</v>
      </c>
      <c r="N1437" t="s">
        <v>2171</v>
      </c>
      <c r="O1437" s="87">
        <f>Q1437/10000</f>
        <v>125000</v>
      </c>
      <c r="P1437" t="s">
        <v>555</v>
      </c>
      <c r="Q1437" s="86">
        <v>1250000000</v>
      </c>
      <c r="R1437" s="86">
        <v>28495220000</v>
      </c>
      <c r="S1437" s="176">
        <f>R1437/1000000</f>
        <v>28495.22</v>
      </c>
      <c r="T1437" s="86">
        <f>R1437/1000000</f>
        <v>28495.22</v>
      </c>
      <c r="U1437" t="s">
        <v>2172</v>
      </c>
      <c r="V1437" t="s">
        <v>8604</v>
      </c>
    </row>
    <row r="1438" spans="1:28" ht="15" hidden="1" customHeight="1" x14ac:dyDescent="0.25">
      <c r="A1438" s="89" t="s">
        <v>2384</v>
      </c>
      <c r="O1438" s="87"/>
      <c r="Q1438" s="86"/>
      <c r="R1438" s="86"/>
      <c r="T1438" s="86"/>
    </row>
    <row r="1439" spans="1:28" ht="15" customHeight="1" x14ac:dyDescent="0.25">
      <c r="A1439" t="s">
        <v>2139</v>
      </c>
      <c r="B1439">
        <v>11717362</v>
      </c>
      <c r="C1439" t="s">
        <v>540</v>
      </c>
      <c r="D1439" t="s">
        <v>541</v>
      </c>
      <c r="E1439" s="30" t="s">
        <v>2140</v>
      </c>
      <c r="F1439" t="s">
        <v>549</v>
      </c>
      <c r="G1439" t="s">
        <v>2141</v>
      </c>
      <c r="H1439" t="s">
        <v>2142</v>
      </c>
      <c r="I1439" t="s">
        <v>3789</v>
      </c>
      <c r="J1439" t="s">
        <v>3790</v>
      </c>
      <c r="K1439" t="s">
        <v>549</v>
      </c>
      <c r="L1439" t="s">
        <v>3789</v>
      </c>
      <c r="M1439" t="s">
        <v>3791</v>
      </c>
      <c r="N1439" t="s">
        <v>3792</v>
      </c>
      <c r="O1439" s="87">
        <f t="shared" ref="O1439:O1458" si="90">Q1439/10000</f>
        <v>289</v>
      </c>
      <c r="P1439" t="s">
        <v>555</v>
      </c>
      <c r="Q1439" s="86">
        <v>2890000</v>
      </c>
      <c r="R1439" s="86">
        <v>65060000</v>
      </c>
      <c r="S1439">
        <f t="shared" ref="S1439:S1458" si="91">R1439/1000000</f>
        <v>65.06</v>
      </c>
      <c r="T1439" s="86">
        <v>13238</v>
      </c>
      <c r="U1439" t="s">
        <v>2147</v>
      </c>
      <c r="Y1439" t="s">
        <v>8595</v>
      </c>
    </row>
    <row r="1440" spans="1:28" ht="15" customHeight="1" x14ac:dyDescent="0.25">
      <c r="A1440" t="s">
        <v>3793</v>
      </c>
      <c r="B1440">
        <v>17811813</v>
      </c>
      <c r="C1440" t="s">
        <v>540</v>
      </c>
      <c r="D1440" t="s">
        <v>541</v>
      </c>
      <c r="E1440" s="30" t="s">
        <v>3794</v>
      </c>
      <c r="F1440" t="s">
        <v>549</v>
      </c>
      <c r="G1440" t="s">
        <v>2141</v>
      </c>
      <c r="H1440" t="s">
        <v>2142</v>
      </c>
      <c r="I1440" t="s">
        <v>3795</v>
      </c>
      <c r="J1440" t="s">
        <v>3796</v>
      </c>
      <c r="K1440" t="s">
        <v>549</v>
      </c>
      <c r="L1440" t="s">
        <v>3795</v>
      </c>
      <c r="M1440" t="s">
        <v>3797</v>
      </c>
      <c r="N1440" t="s">
        <v>3798</v>
      </c>
      <c r="O1440" s="87">
        <f t="shared" si="90"/>
        <v>84000</v>
      </c>
      <c r="P1440" t="s">
        <v>555</v>
      </c>
      <c r="Q1440" s="86">
        <v>840000000</v>
      </c>
      <c r="R1440" s="86">
        <v>18989060000</v>
      </c>
      <c r="S1440" s="176">
        <f t="shared" si="91"/>
        <v>18989.060000000001</v>
      </c>
      <c r="T1440" s="86">
        <v>18793</v>
      </c>
      <c r="U1440" t="s">
        <v>3799</v>
      </c>
      <c r="V1440" t="s">
        <v>8605</v>
      </c>
    </row>
    <row r="1441" spans="1:26" ht="15" customHeight="1" x14ac:dyDescent="0.25">
      <c r="A1441" t="s">
        <v>3793</v>
      </c>
      <c r="B1441">
        <v>17811813</v>
      </c>
      <c r="C1441" t="s">
        <v>540</v>
      </c>
      <c r="D1441" t="s">
        <v>541</v>
      </c>
      <c r="E1441" s="30" t="s">
        <v>3794</v>
      </c>
      <c r="F1441" t="s">
        <v>549</v>
      </c>
      <c r="G1441" t="s">
        <v>2141</v>
      </c>
      <c r="H1441" t="s">
        <v>2142</v>
      </c>
      <c r="I1441" t="s">
        <v>3800</v>
      </c>
      <c r="J1441" t="s">
        <v>3801</v>
      </c>
      <c r="K1441" t="s">
        <v>549</v>
      </c>
      <c r="L1441" t="s">
        <v>3800</v>
      </c>
      <c r="M1441" t="s">
        <v>3802</v>
      </c>
      <c r="N1441" t="s">
        <v>3803</v>
      </c>
      <c r="O1441" s="87">
        <f t="shared" si="90"/>
        <v>44656.5</v>
      </c>
      <c r="P1441" t="s">
        <v>555</v>
      </c>
      <c r="Q1441" s="86">
        <v>446565000</v>
      </c>
      <c r="R1441" s="86">
        <v>10092370000</v>
      </c>
      <c r="S1441" s="176">
        <f t="shared" si="91"/>
        <v>10092.370000000001</v>
      </c>
      <c r="T1441" s="86">
        <v>18793</v>
      </c>
      <c r="U1441" t="s">
        <v>3799</v>
      </c>
      <c r="V1441" t="s">
        <v>8605</v>
      </c>
    </row>
    <row r="1442" spans="1:26" ht="15" customHeight="1" x14ac:dyDescent="0.25">
      <c r="A1442" t="s">
        <v>2155</v>
      </c>
      <c r="B1442">
        <v>12755356</v>
      </c>
      <c r="C1442" t="s">
        <v>540</v>
      </c>
      <c r="D1442" t="s">
        <v>541</v>
      </c>
      <c r="E1442" s="30" t="s">
        <v>2156</v>
      </c>
      <c r="F1442" t="s">
        <v>549</v>
      </c>
      <c r="G1442" t="s">
        <v>2141</v>
      </c>
      <c r="H1442" t="s">
        <v>2142</v>
      </c>
      <c r="I1442" t="s">
        <v>3804</v>
      </c>
      <c r="J1442" t="s">
        <v>3805</v>
      </c>
      <c r="K1442" t="s">
        <v>549</v>
      </c>
      <c r="L1442" t="s">
        <v>3804</v>
      </c>
      <c r="M1442" t="s">
        <v>3806</v>
      </c>
      <c r="N1442" t="s">
        <v>3807</v>
      </c>
      <c r="O1442" s="87">
        <f t="shared" si="90"/>
        <v>8196.51</v>
      </c>
      <c r="P1442" t="s">
        <v>555</v>
      </c>
      <c r="Q1442" s="86">
        <v>81965100</v>
      </c>
      <c r="R1442" s="86">
        <v>1848270000</v>
      </c>
      <c r="S1442" s="168">
        <f t="shared" si="91"/>
        <v>1848.27</v>
      </c>
      <c r="T1442" s="86">
        <v>11727</v>
      </c>
      <c r="U1442" t="s">
        <v>775</v>
      </c>
      <c r="W1442" t="s">
        <v>4725</v>
      </c>
    </row>
    <row r="1443" spans="1:26" ht="15" customHeight="1" x14ac:dyDescent="0.25">
      <c r="A1443" t="s">
        <v>2155</v>
      </c>
      <c r="B1443">
        <v>12755356</v>
      </c>
      <c r="C1443" t="s">
        <v>540</v>
      </c>
      <c r="D1443" t="s">
        <v>541</v>
      </c>
      <c r="E1443" s="30" t="s">
        <v>2156</v>
      </c>
      <c r="F1443" t="s">
        <v>549</v>
      </c>
      <c r="G1443" t="s">
        <v>2141</v>
      </c>
      <c r="H1443" t="s">
        <v>2142</v>
      </c>
      <c r="I1443" t="s">
        <v>3808</v>
      </c>
      <c r="J1443" t="s">
        <v>3809</v>
      </c>
      <c r="K1443" t="s">
        <v>549</v>
      </c>
      <c r="L1443" t="s">
        <v>3808</v>
      </c>
      <c r="M1443" t="s">
        <v>3810</v>
      </c>
      <c r="N1443" t="s">
        <v>3811</v>
      </c>
      <c r="O1443" s="87">
        <f t="shared" si="90"/>
        <v>7543.08</v>
      </c>
      <c r="P1443" t="s">
        <v>555</v>
      </c>
      <c r="Q1443" s="86">
        <v>75430800</v>
      </c>
      <c r="R1443" s="86">
        <v>1700920000</v>
      </c>
      <c r="S1443" s="168">
        <f t="shared" si="91"/>
        <v>1700.92</v>
      </c>
      <c r="T1443" s="86">
        <v>11727</v>
      </c>
      <c r="U1443" t="s">
        <v>775</v>
      </c>
      <c r="W1443" t="s">
        <v>4725</v>
      </c>
    </row>
    <row r="1444" spans="1:26" ht="15" customHeight="1" x14ac:dyDescent="0.25">
      <c r="A1444" t="s">
        <v>2155</v>
      </c>
      <c r="B1444">
        <v>12755356</v>
      </c>
      <c r="C1444" t="s">
        <v>540</v>
      </c>
      <c r="D1444" t="s">
        <v>541</v>
      </c>
      <c r="E1444" s="30" t="s">
        <v>2156</v>
      </c>
      <c r="F1444" t="s">
        <v>549</v>
      </c>
      <c r="G1444" t="s">
        <v>2141</v>
      </c>
      <c r="H1444" t="s">
        <v>2142</v>
      </c>
      <c r="I1444" t="s">
        <v>3812</v>
      </c>
      <c r="J1444" t="s">
        <v>3813</v>
      </c>
      <c r="K1444" t="s">
        <v>549</v>
      </c>
      <c r="L1444" t="s">
        <v>3812</v>
      </c>
      <c r="M1444" t="s">
        <v>3814</v>
      </c>
      <c r="N1444" t="s">
        <v>3815</v>
      </c>
      <c r="O1444" s="87">
        <f t="shared" si="90"/>
        <v>1397.14</v>
      </c>
      <c r="P1444" t="s">
        <v>555</v>
      </c>
      <c r="Q1444" s="86">
        <v>13971400</v>
      </c>
      <c r="R1444" s="86">
        <v>315050000</v>
      </c>
      <c r="S1444">
        <f t="shared" si="91"/>
        <v>315.05</v>
      </c>
      <c r="T1444" s="86">
        <v>11727</v>
      </c>
      <c r="U1444" t="s">
        <v>775</v>
      </c>
      <c r="W1444" t="s">
        <v>4725</v>
      </c>
    </row>
    <row r="1445" spans="1:26" ht="15" customHeight="1" x14ac:dyDescent="0.25">
      <c r="A1445" t="s">
        <v>2155</v>
      </c>
      <c r="B1445">
        <v>12755356</v>
      </c>
      <c r="C1445" t="s">
        <v>540</v>
      </c>
      <c r="D1445" t="s">
        <v>541</v>
      </c>
      <c r="E1445" s="30" t="s">
        <v>2156</v>
      </c>
      <c r="F1445" t="s">
        <v>549</v>
      </c>
      <c r="G1445" t="s">
        <v>2141</v>
      </c>
      <c r="H1445" t="s">
        <v>2142</v>
      </c>
      <c r="I1445" t="s">
        <v>3816</v>
      </c>
      <c r="J1445" t="s">
        <v>3817</v>
      </c>
      <c r="K1445" t="s">
        <v>549</v>
      </c>
      <c r="L1445" t="s">
        <v>3816</v>
      </c>
      <c r="M1445" t="s">
        <v>3818</v>
      </c>
      <c r="N1445" t="s">
        <v>3815</v>
      </c>
      <c r="O1445" s="87">
        <f t="shared" si="90"/>
        <v>1523.24</v>
      </c>
      <c r="P1445" t="s">
        <v>555</v>
      </c>
      <c r="Q1445" s="86">
        <v>15232400</v>
      </c>
      <c r="R1445" s="86">
        <v>343480000</v>
      </c>
      <c r="S1445">
        <f t="shared" si="91"/>
        <v>343.48</v>
      </c>
      <c r="T1445" s="86">
        <v>11727</v>
      </c>
      <c r="U1445" t="s">
        <v>775</v>
      </c>
      <c r="W1445" t="s">
        <v>4725</v>
      </c>
    </row>
    <row r="1446" spans="1:26" ht="15" customHeight="1" x14ac:dyDescent="0.25">
      <c r="A1446" t="s">
        <v>2155</v>
      </c>
      <c r="B1446">
        <v>12755356</v>
      </c>
      <c r="C1446" t="s">
        <v>540</v>
      </c>
      <c r="D1446" t="s">
        <v>541</v>
      </c>
      <c r="E1446" s="30" t="s">
        <v>2156</v>
      </c>
      <c r="F1446" t="s">
        <v>549</v>
      </c>
      <c r="G1446" t="s">
        <v>2141</v>
      </c>
      <c r="H1446" t="s">
        <v>2142</v>
      </c>
      <c r="I1446" t="s">
        <v>3819</v>
      </c>
      <c r="J1446" t="s">
        <v>3820</v>
      </c>
      <c r="K1446" t="s">
        <v>549</v>
      </c>
      <c r="L1446" t="s">
        <v>3819</v>
      </c>
      <c r="M1446" t="s">
        <v>3821</v>
      </c>
      <c r="N1446" t="s">
        <v>3815</v>
      </c>
      <c r="O1446" s="87">
        <f t="shared" si="90"/>
        <v>1660.24</v>
      </c>
      <c r="P1446" t="s">
        <v>555</v>
      </c>
      <c r="Q1446" s="86">
        <v>16602400</v>
      </c>
      <c r="R1446" s="86">
        <v>374370000</v>
      </c>
      <c r="S1446">
        <f t="shared" si="91"/>
        <v>374.37</v>
      </c>
      <c r="T1446" s="86">
        <v>11727</v>
      </c>
      <c r="U1446" t="s">
        <v>775</v>
      </c>
      <c r="W1446" t="s">
        <v>4725</v>
      </c>
    </row>
    <row r="1447" spans="1:26" ht="15" customHeight="1" x14ac:dyDescent="0.25">
      <c r="A1447" t="s">
        <v>2155</v>
      </c>
      <c r="B1447">
        <v>12755356</v>
      </c>
      <c r="C1447" t="s">
        <v>540</v>
      </c>
      <c r="D1447" t="s">
        <v>541</v>
      </c>
      <c r="E1447" s="30" t="s">
        <v>2156</v>
      </c>
      <c r="F1447" t="s">
        <v>549</v>
      </c>
      <c r="G1447" t="s">
        <v>2141</v>
      </c>
      <c r="H1447" t="s">
        <v>2142</v>
      </c>
      <c r="I1447" t="s">
        <v>3822</v>
      </c>
      <c r="J1447" t="s">
        <v>3823</v>
      </c>
      <c r="K1447" t="s">
        <v>549</v>
      </c>
      <c r="L1447" t="s">
        <v>3822</v>
      </c>
      <c r="M1447" t="s">
        <v>3824</v>
      </c>
      <c r="N1447" t="s">
        <v>3815</v>
      </c>
      <c r="O1447" s="87">
        <f t="shared" si="90"/>
        <v>1660.24</v>
      </c>
      <c r="P1447" t="s">
        <v>555</v>
      </c>
      <c r="Q1447" s="86">
        <v>16602400</v>
      </c>
      <c r="R1447" s="86">
        <v>374370000</v>
      </c>
      <c r="S1447">
        <f t="shared" si="91"/>
        <v>374.37</v>
      </c>
      <c r="T1447" s="86">
        <v>11727</v>
      </c>
      <c r="U1447" t="s">
        <v>775</v>
      </c>
      <c r="W1447" t="s">
        <v>4725</v>
      </c>
    </row>
    <row r="1448" spans="1:26" ht="15" customHeight="1" x14ac:dyDescent="0.25">
      <c r="A1448" t="s">
        <v>2155</v>
      </c>
      <c r="B1448">
        <v>12755356</v>
      </c>
      <c r="C1448" t="s">
        <v>540</v>
      </c>
      <c r="D1448" t="s">
        <v>541</v>
      </c>
      <c r="E1448" s="30" t="s">
        <v>2156</v>
      </c>
      <c r="F1448" t="s">
        <v>549</v>
      </c>
      <c r="G1448" t="s">
        <v>2141</v>
      </c>
      <c r="H1448" t="s">
        <v>2142</v>
      </c>
      <c r="I1448" t="s">
        <v>3825</v>
      </c>
      <c r="J1448" t="s">
        <v>3826</v>
      </c>
      <c r="K1448" t="s">
        <v>549</v>
      </c>
      <c r="L1448" t="s">
        <v>3825</v>
      </c>
      <c r="M1448" t="s">
        <v>3827</v>
      </c>
      <c r="N1448" t="s">
        <v>3815</v>
      </c>
      <c r="O1448" s="87">
        <f t="shared" si="90"/>
        <v>1660.24</v>
      </c>
      <c r="P1448" t="s">
        <v>555</v>
      </c>
      <c r="Q1448" s="86">
        <v>16602400</v>
      </c>
      <c r="R1448" s="86">
        <v>374370000</v>
      </c>
      <c r="S1448">
        <f t="shared" si="91"/>
        <v>374.37</v>
      </c>
      <c r="T1448" s="86">
        <v>11727</v>
      </c>
      <c r="U1448" t="s">
        <v>775</v>
      </c>
      <c r="W1448" t="s">
        <v>4725</v>
      </c>
    </row>
    <row r="1449" spans="1:26" ht="15" customHeight="1" x14ac:dyDescent="0.25">
      <c r="A1449" t="s">
        <v>2155</v>
      </c>
      <c r="B1449">
        <v>12755356</v>
      </c>
      <c r="C1449" t="s">
        <v>540</v>
      </c>
      <c r="D1449" t="s">
        <v>541</v>
      </c>
      <c r="E1449" s="30" t="s">
        <v>2156</v>
      </c>
      <c r="F1449" t="s">
        <v>549</v>
      </c>
      <c r="G1449" t="s">
        <v>2141</v>
      </c>
      <c r="H1449" t="s">
        <v>2142</v>
      </c>
      <c r="I1449" t="s">
        <v>3828</v>
      </c>
      <c r="J1449" t="s">
        <v>3829</v>
      </c>
      <c r="K1449" t="s">
        <v>549</v>
      </c>
      <c r="L1449" t="s">
        <v>3828</v>
      </c>
      <c r="M1449" t="s">
        <v>3830</v>
      </c>
      <c r="N1449" t="s">
        <v>3815</v>
      </c>
      <c r="O1449" s="87">
        <f t="shared" si="90"/>
        <v>407.58</v>
      </c>
      <c r="P1449" t="s">
        <v>555</v>
      </c>
      <c r="Q1449" s="86">
        <v>4075800</v>
      </c>
      <c r="R1449" s="86">
        <v>91910000</v>
      </c>
      <c r="S1449">
        <f t="shared" si="91"/>
        <v>91.91</v>
      </c>
      <c r="T1449" s="86">
        <v>11727</v>
      </c>
      <c r="U1449" t="s">
        <v>775</v>
      </c>
      <c r="W1449" t="s">
        <v>4725</v>
      </c>
    </row>
    <row r="1450" spans="1:26" ht="15" customHeight="1" x14ac:dyDescent="0.25">
      <c r="A1450" t="s">
        <v>2155</v>
      </c>
      <c r="B1450">
        <v>12755356</v>
      </c>
      <c r="C1450" t="s">
        <v>540</v>
      </c>
      <c r="D1450" t="s">
        <v>541</v>
      </c>
      <c r="E1450" s="30" t="s">
        <v>2156</v>
      </c>
      <c r="F1450" t="s">
        <v>549</v>
      </c>
      <c r="G1450" t="s">
        <v>2141</v>
      </c>
      <c r="H1450" t="s">
        <v>2142</v>
      </c>
      <c r="I1450" t="s">
        <v>3831</v>
      </c>
      <c r="J1450" t="s">
        <v>3832</v>
      </c>
      <c r="K1450" t="s">
        <v>549</v>
      </c>
      <c r="L1450" t="s">
        <v>3831</v>
      </c>
      <c r="M1450" t="s">
        <v>3833</v>
      </c>
      <c r="N1450" t="s">
        <v>3815</v>
      </c>
      <c r="O1450" s="87">
        <f t="shared" si="90"/>
        <v>65.7</v>
      </c>
      <c r="P1450" t="s">
        <v>555</v>
      </c>
      <c r="Q1450" s="86">
        <v>657000</v>
      </c>
      <c r="R1450" s="86">
        <v>14820000</v>
      </c>
      <c r="S1450">
        <f t="shared" si="91"/>
        <v>14.82</v>
      </c>
      <c r="T1450" s="86">
        <v>11727</v>
      </c>
      <c r="U1450" t="s">
        <v>775</v>
      </c>
      <c r="W1450" t="s">
        <v>4725</v>
      </c>
    </row>
    <row r="1451" spans="1:26" ht="15" customHeight="1" x14ac:dyDescent="0.25">
      <c r="A1451" t="s">
        <v>2155</v>
      </c>
      <c r="B1451">
        <v>12755356</v>
      </c>
      <c r="C1451" t="s">
        <v>540</v>
      </c>
      <c r="D1451" t="s">
        <v>541</v>
      </c>
      <c r="E1451" s="30" t="s">
        <v>2156</v>
      </c>
      <c r="F1451" t="s">
        <v>549</v>
      </c>
      <c r="G1451" t="s">
        <v>2141</v>
      </c>
      <c r="H1451" t="s">
        <v>2142</v>
      </c>
      <c r="I1451" t="s">
        <v>3834</v>
      </c>
      <c r="J1451" t="s">
        <v>3835</v>
      </c>
      <c r="K1451" t="s">
        <v>549</v>
      </c>
      <c r="L1451" t="s">
        <v>3834</v>
      </c>
      <c r="M1451" t="s">
        <v>3836</v>
      </c>
      <c r="N1451" t="s">
        <v>3815</v>
      </c>
      <c r="O1451" s="87">
        <f t="shared" si="90"/>
        <v>85.12</v>
      </c>
      <c r="P1451" t="s">
        <v>555</v>
      </c>
      <c r="Q1451" s="86">
        <v>851200</v>
      </c>
      <c r="R1451" s="86">
        <v>19190000</v>
      </c>
      <c r="S1451">
        <f t="shared" si="91"/>
        <v>19.190000000000001</v>
      </c>
      <c r="T1451" s="86">
        <v>11727</v>
      </c>
      <c r="U1451" t="s">
        <v>775</v>
      </c>
      <c r="W1451" t="s">
        <v>4725</v>
      </c>
    </row>
    <row r="1452" spans="1:26" ht="15" customHeight="1" x14ac:dyDescent="0.25">
      <c r="A1452" t="s">
        <v>3837</v>
      </c>
      <c r="B1452">
        <v>16933634</v>
      </c>
      <c r="C1452" t="s">
        <v>540</v>
      </c>
      <c r="D1452" t="s">
        <v>541</v>
      </c>
      <c r="E1452" s="30" t="s">
        <v>3838</v>
      </c>
      <c r="F1452" t="s">
        <v>549</v>
      </c>
      <c r="G1452" t="s">
        <v>2141</v>
      </c>
      <c r="H1452" t="s">
        <v>2142</v>
      </c>
      <c r="I1452" t="s">
        <v>3839</v>
      </c>
      <c r="J1452" t="s">
        <v>3840</v>
      </c>
      <c r="K1452" t="s">
        <v>549</v>
      </c>
      <c r="L1452" t="s">
        <v>3839</v>
      </c>
      <c r="M1452" t="s">
        <v>3841</v>
      </c>
      <c r="N1452" t="s">
        <v>3842</v>
      </c>
      <c r="O1452" s="87">
        <f t="shared" si="90"/>
        <v>150</v>
      </c>
      <c r="P1452" t="s">
        <v>555</v>
      </c>
      <c r="Q1452" s="86">
        <v>1500000</v>
      </c>
      <c r="R1452" s="86">
        <v>33960000</v>
      </c>
      <c r="S1452">
        <f t="shared" si="91"/>
        <v>33.96</v>
      </c>
      <c r="T1452" s="86">
        <v>17936</v>
      </c>
      <c r="U1452" t="s">
        <v>3843</v>
      </c>
      <c r="V1452" t="s">
        <v>8606</v>
      </c>
      <c r="Z1452" t="s">
        <v>8048</v>
      </c>
    </row>
    <row r="1453" spans="1:26" ht="15" customHeight="1" x14ac:dyDescent="0.25">
      <c r="A1453" t="s">
        <v>3837</v>
      </c>
      <c r="B1453">
        <v>16933634</v>
      </c>
      <c r="C1453" t="s">
        <v>540</v>
      </c>
      <c r="D1453" t="s">
        <v>541</v>
      </c>
      <c r="E1453" s="30" t="s">
        <v>3838</v>
      </c>
      <c r="F1453" t="s">
        <v>549</v>
      </c>
      <c r="G1453" t="s">
        <v>2141</v>
      </c>
      <c r="H1453" t="s">
        <v>2142</v>
      </c>
      <c r="I1453" t="s">
        <v>3844</v>
      </c>
      <c r="J1453" t="s">
        <v>3845</v>
      </c>
      <c r="K1453" t="s">
        <v>549</v>
      </c>
      <c r="L1453" t="s">
        <v>3844</v>
      </c>
      <c r="M1453" t="s">
        <v>3846</v>
      </c>
      <c r="N1453" t="s">
        <v>3847</v>
      </c>
      <c r="O1453" s="87">
        <f t="shared" si="90"/>
        <v>761.94</v>
      </c>
      <c r="P1453" t="s">
        <v>555</v>
      </c>
      <c r="Q1453" s="86">
        <v>7619400</v>
      </c>
      <c r="R1453" s="86">
        <v>172500000</v>
      </c>
      <c r="S1453">
        <f t="shared" si="91"/>
        <v>172.5</v>
      </c>
      <c r="T1453" s="86">
        <v>10930</v>
      </c>
      <c r="U1453" t="s">
        <v>3848</v>
      </c>
      <c r="V1453" t="s">
        <v>7971</v>
      </c>
    </row>
    <row r="1454" spans="1:26" ht="15" customHeight="1" x14ac:dyDescent="0.25">
      <c r="A1454" t="s">
        <v>3837</v>
      </c>
      <c r="B1454">
        <v>16933634</v>
      </c>
      <c r="C1454" t="s">
        <v>540</v>
      </c>
      <c r="D1454" t="s">
        <v>541</v>
      </c>
      <c r="E1454" s="30" t="s">
        <v>3838</v>
      </c>
      <c r="F1454" t="s">
        <v>549</v>
      </c>
      <c r="G1454" t="s">
        <v>2141</v>
      </c>
      <c r="H1454" t="s">
        <v>2142</v>
      </c>
      <c r="I1454" t="s">
        <v>3849</v>
      </c>
      <c r="J1454" t="s">
        <v>3850</v>
      </c>
      <c r="K1454" t="s">
        <v>549</v>
      </c>
      <c r="L1454" t="s">
        <v>3849</v>
      </c>
      <c r="M1454" t="s">
        <v>3851</v>
      </c>
      <c r="N1454" t="s">
        <v>3852</v>
      </c>
      <c r="O1454" s="87">
        <f t="shared" si="90"/>
        <v>50</v>
      </c>
      <c r="P1454" t="s">
        <v>555</v>
      </c>
      <c r="Q1454" s="86">
        <v>500000</v>
      </c>
      <c r="R1454" s="86">
        <v>11320000</v>
      </c>
      <c r="S1454">
        <f t="shared" si="91"/>
        <v>11.32</v>
      </c>
      <c r="T1454" s="86">
        <v>19260</v>
      </c>
      <c r="U1454" t="s">
        <v>3853</v>
      </c>
      <c r="Y1454" t="s">
        <v>8010</v>
      </c>
    </row>
    <row r="1455" spans="1:26" ht="15" customHeight="1" x14ac:dyDescent="0.25">
      <c r="A1455" t="s">
        <v>3854</v>
      </c>
      <c r="B1455">
        <v>30702953</v>
      </c>
      <c r="C1455" t="s">
        <v>540</v>
      </c>
      <c r="D1455" t="s">
        <v>541</v>
      </c>
      <c r="E1455" s="30" t="s">
        <v>3855</v>
      </c>
      <c r="F1455" t="s">
        <v>549</v>
      </c>
      <c r="G1455" t="s">
        <v>2141</v>
      </c>
      <c r="H1455" t="s">
        <v>2142</v>
      </c>
      <c r="I1455" t="s">
        <v>3856</v>
      </c>
      <c r="J1455" t="s">
        <v>3857</v>
      </c>
      <c r="K1455" t="s">
        <v>549</v>
      </c>
      <c r="L1455" t="s">
        <v>3856</v>
      </c>
      <c r="M1455" t="s">
        <v>3858</v>
      </c>
      <c r="N1455" t="s">
        <v>3859</v>
      </c>
      <c r="O1455" s="87">
        <f t="shared" si="90"/>
        <v>909.22</v>
      </c>
      <c r="P1455" t="s">
        <v>555</v>
      </c>
      <c r="Q1455" s="86">
        <v>9092200</v>
      </c>
      <c r="R1455" s="86">
        <v>204720000</v>
      </c>
      <c r="S1455">
        <f t="shared" si="91"/>
        <v>204.72</v>
      </c>
      <c r="T1455" s="86">
        <v>19134</v>
      </c>
      <c r="U1455" t="s">
        <v>3860</v>
      </c>
      <c r="V1455" t="s">
        <v>8291</v>
      </c>
    </row>
    <row r="1456" spans="1:26" ht="15" customHeight="1" x14ac:dyDescent="0.25">
      <c r="A1456" t="s">
        <v>3854</v>
      </c>
      <c r="B1456">
        <v>30702953</v>
      </c>
      <c r="C1456" t="s">
        <v>540</v>
      </c>
      <c r="D1456" t="s">
        <v>541</v>
      </c>
      <c r="E1456" s="30" t="s">
        <v>3855</v>
      </c>
      <c r="F1456" t="s">
        <v>549</v>
      </c>
      <c r="G1456" t="s">
        <v>2141</v>
      </c>
      <c r="H1456" t="s">
        <v>2142</v>
      </c>
      <c r="I1456" t="s">
        <v>3861</v>
      </c>
      <c r="J1456" t="s">
        <v>3862</v>
      </c>
      <c r="K1456" t="s">
        <v>549</v>
      </c>
      <c r="L1456" t="s">
        <v>3861</v>
      </c>
      <c r="M1456" t="s">
        <v>3863</v>
      </c>
      <c r="N1456" t="s">
        <v>3864</v>
      </c>
      <c r="O1456" s="87">
        <f t="shared" si="90"/>
        <v>26.21</v>
      </c>
      <c r="P1456" t="s">
        <v>555</v>
      </c>
      <c r="Q1456" s="86">
        <v>262100</v>
      </c>
      <c r="R1456" s="86">
        <v>5900000</v>
      </c>
      <c r="S1456">
        <f t="shared" si="91"/>
        <v>5.9</v>
      </c>
      <c r="T1456" s="86">
        <v>19134</v>
      </c>
      <c r="U1456" t="s">
        <v>3860</v>
      </c>
      <c r="V1456" t="s">
        <v>8291</v>
      </c>
    </row>
    <row r="1457" spans="1:23" ht="15" customHeight="1" x14ac:dyDescent="0.25">
      <c r="A1457" t="s">
        <v>3854</v>
      </c>
      <c r="B1457">
        <v>30702953</v>
      </c>
      <c r="C1457" t="s">
        <v>540</v>
      </c>
      <c r="D1457" t="s">
        <v>541</v>
      </c>
      <c r="E1457" s="30" t="s">
        <v>3855</v>
      </c>
      <c r="F1457" t="s">
        <v>549</v>
      </c>
      <c r="G1457" t="s">
        <v>2141</v>
      </c>
      <c r="H1457" t="s">
        <v>2142</v>
      </c>
      <c r="I1457" t="s">
        <v>3865</v>
      </c>
      <c r="J1457" t="s">
        <v>3866</v>
      </c>
      <c r="K1457" t="s">
        <v>549</v>
      </c>
      <c r="L1457" t="s">
        <v>3865</v>
      </c>
      <c r="M1457" t="s">
        <v>3867</v>
      </c>
      <c r="N1457" t="s">
        <v>3868</v>
      </c>
      <c r="O1457" s="87">
        <f t="shared" si="90"/>
        <v>399.17</v>
      </c>
      <c r="P1457" t="s">
        <v>555</v>
      </c>
      <c r="Q1457" s="86">
        <v>3991700</v>
      </c>
      <c r="R1457" s="86">
        <v>89880000</v>
      </c>
      <c r="S1457">
        <f t="shared" si="91"/>
        <v>89.88</v>
      </c>
      <c r="T1457" s="86">
        <v>19134</v>
      </c>
      <c r="U1457" t="s">
        <v>3860</v>
      </c>
      <c r="V1457" t="s">
        <v>8291</v>
      </c>
    </row>
    <row r="1458" spans="1:23" ht="15" customHeight="1" x14ac:dyDescent="0.25">
      <c r="A1458" t="s">
        <v>3854</v>
      </c>
      <c r="B1458">
        <v>30702953</v>
      </c>
      <c r="C1458" t="s">
        <v>540</v>
      </c>
      <c r="D1458" t="s">
        <v>541</v>
      </c>
      <c r="E1458" s="30" t="s">
        <v>3855</v>
      </c>
      <c r="F1458" t="s">
        <v>549</v>
      </c>
      <c r="G1458" t="s">
        <v>2141</v>
      </c>
      <c r="H1458" t="s">
        <v>2142</v>
      </c>
      <c r="I1458" t="s">
        <v>3869</v>
      </c>
      <c r="J1458" t="s">
        <v>3870</v>
      </c>
      <c r="K1458" t="s">
        <v>549</v>
      </c>
      <c r="L1458" t="s">
        <v>3869</v>
      </c>
      <c r="M1458" t="s">
        <v>3871</v>
      </c>
      <c r="N1458" t="s">
        <v>3872</v>
      </c>
      <c r="O1458" s="87">
        <f t="shared" si="90"/>
        <v>26.61</v>
      </c>
      <c r="P1458" t="s">
        <v>555</v>
      </c>
      <c r="Q1458" s="86">
        <v>266100</v>
      </c>
      <c r="R1458" s="86">
        <v>5990000</v>
      </c>
      <c r="S1458">
        <f t="shared" si="91"/>
        <v>5.99</v>
      </c>
      <c r="T1458" s="86">
        <v>19134</v>
      </c>
      <c r="U1458" t="s">
        <v>3860</v>
      </c>
      <c r="V1458" t="s">
        <v>8291</v>
      </c>
    </row>
    <row r="1459" spans="1:23" ht="15" customHeight="1" x14ac:dyDescent="0.25">
      <c r="A1459" t="s">
        <v>3854</v>
      </c>
      <c r="B1459">
        <v>30702953</v>
      </c>
      <c r="C1459" t="s">
        <v>540</v>
      </c>
      <c r="D1459" t="s">
        <v>541</v>
      </c>
      <c r="E1459" s="30" t="s">
        <v>3855</v>
      </c>
      <c r="F1459" t="s">
        <v>549</v>
      </c>
      <c r="G1459" t="s">
        <v>2141</v>
      </c>
      <c r="H1459" t="s">
        <v>2142</v>
      </c>
      <c r="I1459" t="s">
        <v>3873</v>
      </c>
      <c r="J1459" t="s">
        <v>3874</v>
      </c>
      <c r="K1459" t="s">
        <v>549</v>
      </c>
      <c r="L1459" t="s">
        <v>3873</v>
      </c>
      <c r="M1459" t="s">
        <v>3875</v>
      </c>
      <c r="N1459" t="s">
        <v>3876</v>
      </c>
      <c r="O1459" s="87">
        <v>0.35</v>
      </c>
      <c r="P1459" t="s">
        <v>555</v>
      </c>
      <c r="Q1459" s="86">
        <v>0.35</v>
      </c>
      <c r="R1459" s="86">
        <v>0.08</v>
      </c>
      <c r="S1459">
        <v>0.08</v>
      </c>
      <c r="T1459" s="86">
        <v>19134</v>
      </c>
      <c r="U1459" t="s">
        <v>3860</v>
      </c>
      <c r="V1459" t="s">
        <v>8291</v>
      </c>
    </row>
    <row r="1460" spans="1:23" ht="15" customHeight="1" x14ac:dyDescent="0.25">
      <c r="A1460" t="s">
        <v>3877</v>
      </c>
      <c r="B1460">
        <v>21449879</v>
      </c>
      <c r="C1460" t="s">
        <v>540</v>
      </c>
      <c r="D1460" t="s">
        <v>3878</v>
      </c>
      <c r="E1460" s="30" t="s">
        <v>3879</v>
      </c>
      <c r="F1460" t="s">
        <v>549</v>
      </c>
      <c r="G1460" t="s">
        <v>2141</v>
      </c>
      <c r="H1460" t="s">
        <v>2142</v>
      </c>
      <c r="I1460" t="s">
        <v>3880</v>
      </c>
      <c r="J1460" t="s">
        <v>3881</v>
      </c>
      <c r="K1460" t="s">
        <v>549</v>
      </c>
      <c r="L1460" t="s">
        <v>3880</v>
      </c>
      <c r="M1460" t="s">
        <v>3882</v>
      </c>
      <c r="N1460" t="s">
        <v>3883</v>
      </c>
      <c r="O1460" s="87">
        <f t="shared" ref="O1460:O1484" si="92">Q1460/10000</f>
        <v>60</v>
      </c>
      <c r="P1460" t="s">
        <v>555</v>
      </c>
      <c r="Q1460" s="86">
        <v>600000</v>
      </c>
      <c r="R1460" s="86">
        <v>13560000</v>
      </c>
      <c r="S1460">
        <f t="shared" ref="S1460:S1471" si="93">R1460/1000000</f>
        <v>13.56</v>
      </c>
      <c r="T1460" s="86">
        <v>11948</v>
      </c>
      <c r="U1460" t="s">
        <v>3884</v>
      </c>
      <c r="W1460" t="s">
        <v>8607</v>
      </c>
    </row>
    <row r="1461" spans="1:23" ht="15" customHeight="1" x14ac:dyDescent="0.25">
      <c r="A1461" t="s">
        <v>3877</v>
      </c>
      <c r="B1461">
        <v>21449879</v>
      </c>
      <c r="C1461" t="s">
        <v>540</v>
      </c>
      <c r="D1461" t="s">
        <v>3878</v>
      </c>
      <c r="E1461" s="30" t="s">
        <v>3879</v>
      </c>
      <c r="F1461" t="s">
        <v>549</v>
      </c>
      <c r="G1461" t="s">
        <v>2141</v>
      </c>
      <c r="H1461" t="s">
        <v>2142</v>
      </c>
      <c r="I1461" t="s">
        <v>3885</v>
      </c>
      <c r="J1461" t="s">
        <v>3886</v>
      </c>
      <c r="K1461" t="s">
        <v>549</v>
      </c>
      <c r="L1461" t="s">
        <v>3885</v>
      </c>
      <c r="M1461" t="s">
        <v>3887</v>
      </c>
      <c r="N1461" t="s">
        <v>3888</v>
      </c>
      <c r="O1461" s="87">
        <f t="shared" si="92"/>
        <v>439.6</v>
      </c>
      <c r="P1461" t="s">
        <v>555</v>
      </c>
      <c r="Q1461" s="86">
        <v>4396000</v>
      </c>
      <c r="R1461" s="86">
        <v>99530000</v>
      </c>
      <c r="S1461">
        <f t="shared" si="93"/>
        <v>99.53</v>
      </c>
      <c r="T1461" s="86">
        <v>15614</v>
      </c>
      <c r="U1461" t="s">
        <v>3889</v>
      </c>
      <c r="W1461" t="s">
        <v>7999</v>
      </c>
    </row>
    <row r="1462" spans="1:23" ht="15" customHeight="1" x14ac:dyDescent="0.25">
      <c r="A1462" t="s">
        <v>3877</v>
      </c>
      <c r="B1462">
        <v>21449879</v>
      </c>
      <c r="C1462" t="s">
        <v>540</v>
      </c>
      <c r="D1462" t="s">
        <v>3878</v>
      </c>
      <c r="E1462" s="30" t="s">
        <v>3879</v>
      </c>
      <c r="F1462" t="s">
        <v>549</v>
      </c>
      <c r="G1462" t="s">
        <v>2141</v>
      </c>
      <c r="H1462" t="s">
        <v>2142</v>
      </c>
      <c r="I1462" t="s">
        <v>3890</v>
      </c>
      <c r="J1462" t="s">
        <v>3891</v>
      </c>
      <c r="K1462" t="s">
        <v>549</v>
      </c>
      <c r="L1462" t="s">
        <v>3890</v>
      </c>
      <c r="M1462" t="s">
        <v>3892</v>
      </c>
      <c r="N1462" t="s">
        <v>3893</v>
      </c>
      <c r="O1462" s="87">
        <f t="shared" si="92"/>
        <v>180</v>
      </c>
      <c r="P1462" t="s">
        <v>555</v>
      </c>
      <c r="Q1462" s="86">
        <v>1800000</v>
      </c>
      <c r="R1462" s="86">
        <v>40690000</v>
      </c>
      <c r="S1462">
        <f t="shared" si="93"/>
        <v>40.69</v>
      </c>
      <c r="T1462" s="86">
        <v>11931</v>
      </c>
      <c r="U1462" t="s">
        <v>3390</v>
      </c>
      <c r="W1462" t="s">
        <v>8006</v>
      </c>
    </row>
    <row r="1463" spans="1:23" ht="15" customHeight="1" x14ac:dyDescent="0.25">
      <c r="A1463" t="s">
        <v>3877</v>
      </c>
      <c r="B1463">
        <v>21449879</v>
      </c>
      <c r="C1463" t="s">
        <v>540</v>
      </c>
      <c r="D1463" t="s">
        <v>3878</v>
      </c>
      <c r="E1463" s="30" t="s">
        <v>3879</v>
      </c>
      <c r="F1463" t="s">
        <v>549</v>
      </c>
      <c r="G1463" t="s">
        <v>2141</v>
      </c>
      <c r="H1463" t="s">
        <v>2142</v>
      </c>
      <c r="I1463" t="s">
        <v>3894</v>
      </c>
      <c r="J1463" t="s">
        <v>3895</v>
      </c>
      <c r="K1463" t="s">
        <v>549</v>
      </c>
      <c r="L1463" t="s">
        <v>3894</v>
      </c>
      <c r="M1463" t="s">
        <v>3896</v>
      </c>
      <c r="N1463" t="s">
        <v>3897</v>
      </c>
      <c r="O1463" s="87">
        <f t="shared" si="92"/>
        <v>75</v>
      </c>
      <c r="P1463" t="s">
        <v>555</v>
      </c>
      <c r="Q1463" s="86">
        <v>750000</v>
      </c>
      <c r="R1463" s="86">
        <v>16980000</v>
      </c>
      <c r="S1463">
        <f t="shared" si="93"/>
        <v>16.98</v>
      </c>
      <c r="T1463" s="86">
        <v>14743</v>
      </c>
      <c r="U1463" t="s">
        <v>2284</v>
      </c>
      <c r="W1463" t="s">
        <v>7954</v>
      </c>
    </row>
    <row r="1464" spans="1:23" ht="15" customHeight="1" x14ac:dyDescent="0.25">
      <c r="A1464" t="s">
        <v>3877</v>
      </c>
      <c r="B1464">
        <v>21449879</v>
      </c>
      <c r="C1464" t="s">
        <v>540</v>
      </c>
      <c r="D1464" t="s">
        <v>3878</v>
      </c>
      <c r="E1464" s="30" t="s">
        <v>3879</v>
      </c>
      <c r="F1464" t="s">
        <v>549</v>
      </c>
      <c r="G1464" t="s">
        <v>2141</v>
      </c>
      <c r="H1464" t="s">
        <v>2142</v>
      </c>
      <c r="I1464" t="s">
        <v>3898</v>
      </c>
      <c r="J1464" t="s">
        <v>3899</v>
      </c>
      <c r="K1464" t="s">
        <v>549</v>
      </c>
      <c r="L1464" t="s">
        <v>3898</v>
      </c>
      <c r="M1464" t="s">
        <v>3900</v>
      </c>
      <c r="N1464" t="s">
        <v>3901</v>
      </c>
      <c r="O1464" s="87">
        <f t="shared" si="92"/>
        <v>85</v>
      </c>
      <c r="P1464" t="s">
        <v>555</v>
      </c>
      <c r="Q1464" s="86">
        <v>850000</v>
      </c>
      <c r="R1464" s="86">
        <v>19240000</v>
      </c>
      <c r="S1464">
        <f t="shared" si="93"/>
        <v>19.239999999999998</v>
      </c>
      <c r="T1464" s="86">
        <v>14743</v>
      </c>
      <c r="U1464" t="s">
        <v>2284</v>
      </c>
      <c r="W1464" t="s">
        <v>7954</v>
      </c>
    </row>
    <row r="1465" spans="1:23" ht="15" customHeight="1" x14ac:dyDescent="0.25">
      <c r="A1465" t="s">
        <v>3877</v>
      </c>
      <c r="B1465">
        <v>21449879</v>
      </c>
      <c r="C1465" t="s">
        <v>540</v>
      </c>
      <c r="D1465" t="s">
        <v>3878</v>
      </c>
      <c r="E1465" s="30" t="s">
        <v>3879</v>
      </c>
      <c r="F1465" t="s">
        <v>549</v>
      </c>
      <c r="G1465" t="s">
        <v>2141</v>
      </c>
      <c r="H1465" t="s">
        <v>2142</v>
      </c>
      <c r="I1465" t="s">
        <v>3902</v>
      </c>
      <c r="J1465" t="s">
        <v>3903</v>
      </c>
      <c r="K1465" t="s">
        <v>549</v>
      </c>
      <c r="L1465" t="s">
        <v>3902</v>
      </c>
      <c r="M1465" t="s">
        <v>3904</v>
      </c>
      <c r="N1465" t="s">
        <v>3905</v>
      </c>
      <c r="O1465" s="87">
        <f t="shared" si="92"/>
        <v>18.52</v>
      </c>
      <c r="P1465" t="s">
        <v>555</v>
      </c>
      <c r="Q1465" s="86">
        <v>185200</v>
      </c>
      <c r="R1465" s="86">
        <v>4190000</v>
      </c>
      <c r="S1465">
        <f t="shared" si="93"/>
        <v>4.1900000000000004</v>
      </c>
      <c r="T1465" s="86">
        <v>11894</v>
      </c>
      <c r="U1465" t="s">
        <v>723</v>
      </c>
      <c r="W1465" t="s">
        <v>7874</v>
      </c>
    </row>
    <row r="1466" spans="1:23" ht="15" customHeight="1" x14ac:dyDescent="0.25">
      <c r="A1466" t="s">
        <v>3877</v>
      </c>
      <c r="B1466">
        <v>21449879</v>
      </c>
      <c r="C1466" t="s">
        <v>540</v>
      </c>
      <c r="D1466" t="s">
        <v>3878</v>
      </c>
      <c r="E1466" s="30" t="s">
        <v>3879</v>
      </c>
      <c r="F1466" t="s">
        <v>549</v>
      </c>
      <c r="G1466" t="s">
        <v>2141</v>
      </c>
      <c r="H1466" t="s">
        <v>2142</v>
      </c>
      <c r="I1466" t="s">
        <v>3906</v>
      </c>
      <c r="J1466" t="s">
        <v>3907</v>
      </c>
      <c r="K1466" t="s">
        <v>549</v>
      </c>
      <c r="L1466" t="s">
        <v>3906</v>
      </c>
      <c r="M1466" t="s">
        <v>3908</v>
      </c>
      <c r="N1466" t="s">
        <v>3909</v>
      </c>
      <c r="O1466" s="87">
        <f t="shared" si="92"/>
        <v>288</v>
      </c>
      <c r="P1466" t="s">
        <v>555</v>
      </c>
      <c r="Q1466" s="86">
        <v>2880000</v>
      </c>
      <c r="R1466" s="86">
        <v>65210000</v>
      </c>
      <c r="S1466">
        <f t="shared" si="93"/>
        <v>65.209999999999994</v>
      </c>
      <c r="T1466" s="86">
        <v>15614</v>
      </c>
      <c r="U1466" t="s">
        <v>3889</v>
      </c>
      <c r="W1466" t="s">
        <v>7999</v>
      </c>
    </row>
    <row r="1467" spans="1:23" ht="15" customHeight="1" x14ac:dyDescent="0.25">
      <c r="A1467" t="s">
        <v>3877</v>
      </c>
      <c r="B1467">
        <v>21449879</v>
      </c>
      <c r="C1467" t="s">
        <v>540</v>
      </c>
      <c r="D1467" t="s">
        <v>3878</v>
      </c>
      <c r="E1467" s="30" t="s">
        <v>3879</v>
      </c>
      <c r="F1467" t="s">
        <v>549</v>
      </c>
      <c r="G1467" t="s">
        <v>2141</v>
      </c>
      <c r="H1467" t="s">
        <v>2142</v>
      </c>
      <c r="I1467" t="s">
        <v>3910</v>
      </c>
      <c r="J1467" t="s">
        <v>3911</v>
      </c>
      <c r="K1467" t="s">
        <v>549</v>
      </c>
      <c r="L1467" t="s">
        <v>3910</v>
      </c>
      <c r="M1467" t="s">
        <v>3912</v>
      </c>
      <c r="N1467" t="s">
        <v>3913</v>
      </c>
      <c r="O1467" s="87">
        <f t="shared" si="92"/>
        <v>37</v>
      </c>
      <c r="P1467" t="s">
        <v>555</v>
      </c>
      <c r="Q1467" s="86">
        <v>370000</v>
      </c>
      <c r="R1467" s="86">
        <v>8380000</v>
      </c>
      <c r="S1467">
        <f t="shared" si="93"/>
        <v>8.3800000000000008</v>
      </c>
      <c r="T1467" s="86">
        <v>15614</v>
      </c>
      <c r="U1467" t="s">
        <v>3889</v>
      </c>
      <c r="W1467" t="s">
        <v>7999</v>
      </c>
    </row>
    <row r="1468" spans="1:23" ht="15" customHeight="1" x14ac:dyDescent="0.25">
      <c r="A1468" t="s">
        <v>3877</v>
      </c>
      <c r="B1468">
        <v>21449879</v>
      </c>
      <c r="C1468" t="s">
        <v>540</v>
      </c>
      <c r="D1468" t="s">
        <v>3878</v>
      </c>
      <c r="E1468" s="30" t="s">
        <v>3879</v>
      </c>
      <c r="F1468" t="s">
        <v>549</v>
      </c>
      <c r="G1468" t="s">
        <v>2141</v>
      </c>
      <c r="H1468" t="s">
        <v>2142</v>
      </c>
      <c r="I1468" t="s">
        <v>3914</v>
      </c>
      <c r="J1468" t="s">
        <v>3915</v>
      </c>
      <c r="K1468" t="s">
        <v>549</v>
      </c>
      <c r="L1468" t="s">
        <v>3914</v>
      </c>
      <c r="M1468" t="s">
        <v>3916</v>
      </c>
      <c r="N1468" t="s">
        <v>3917</v>
      </c>
      <c r="O1468" s="87">
        <f t="shared" si="92"/>
        <v>81</v>
      </c>
      <c r="P1468" t="s">
        <v>555</v>
      </c>
      <c r="Q1468" s="86">
        <v>810000</v>
      </c>
      <c r="R1468" s="86">
        <v>18340000</v>
      </c>
      <c r="S1468">
        <f t="shared" si="93"/>
        <v>18.34</v>
      </c>
      <c r="T1468" s="86">
        <v>11894</v>
      </c>
      <c r="U1468" t="s">
        <v>723</v>
      </c>
      <c r="W1468" t="s">
        <v>7874</v>
      </c>
    </row>
    <row r="1469" spans="1:23" ht="15" customHeight="1" x14ac:dyDescent="0.25">
      <c r="A1469" t="s">
        <v>3877</v>
      </c>
      <c r="B1469">
        <v>21449879</v>
      </c>
      <c r="C1469" t="s">
        <v>540</v>
      </c>
      <c r="D1469" t="s">
        <v>3878</v>
      </c>
      <c r="E1469" s="30" t="s">
        <v>3879</v>
      </c>
      <c r="F1469" t="s">
        <v>549</v>
      </c>
      <c r="G1469" t="s">
        <v>2141</v>
      </c>
      <c r="H1469" t="s">
        <v>2142</v>
      </c>
      <c r="I1469" t="s">
        <v>3918</v>
      </c>
      <c r="J1469" t="s">
        <v>3919</v>
      </c>
      <c r="K1469" t="s">
        <v>549</v>
      </c>
      <c r="L1469" t="s">
        <v>3918</v>
      </c>
      <c r="M1469" t="s">
        <v>3920</v>
      </c>
      <c r="N1469" t="s">
        <v>3921</v>
      </c>
      <c r="O1469" s="87">
        <f t="shared" si="92"/>
        <v>22</v>
      </c>
      <c r="P1469" t="s">
        <v>555</v>
      </c>
      <c r="Q1469" s="86">
        <v>220000</v>
      </c>
      <c r="R1469" s="86">
        <v>4980000</v>
      </c>
      <c r="S1469">
        <f t="shared" si="93"/>
        <v>4.9800000000000004</v>
      </c>
      <c r="T1469" s="86">
        <v>11367</v>
      </c>
      <c r="U1469" t="s">
        <v>3922</v>
      </c>
      <c r="W1469" t="s">
        <v>8608</v>
      </c>
    </row>
    <row r="1470" spans="1:23" ht="15" customHeight="1" x14ac:dyDescent="0.25">
      <c r="A1470" t="s">
        <v>3877</v>
      </c>
      <c r="B1470">
        <v>21449879</v>
      </c>
      <c r="C1470" t="s">
        <v>540</v>
      </c>
      <c r="D1470" t="s">
        <v>3878</v>
      </c>
      <c r="E1470" s="30" t="s">
        <v>3879</v>
      </c>
      <c r="F1470" t="s">
        <v>549</v>
      </c>
      <c r="G1470" t="s">
        <v>2141</v>
      </c>
      <c r="H1470" t="s">
        <v>2142</v>
      </c>
      <c r="I1470" t="s">
        <v>3923</v>
      </c>
      <c r="J1470" t="s">
        <v>3924</v>
      </c>
      <c r="K1470" t="s">
        <v>549</v>
      </c>
      <c r="L1470" t="s">
        <v>3923</v>
      </c>
      <c r="M1470" t="s">
        <v>3925</v>
      </c>
      <c r="N1470" t="s">
        <v>3926</v>
      </c>
      <c r="O1470" s="87">
        <f t="shared" si="92"/>
        <v>144</v>
      </c>
      <c r="P1470" t="s">
        <v>555</v>
      </c>
      <c r="Q1470" s="86">
        <v>1440000</v>
      </c>
      <c r="R1470" s="86">
        <v>32600000</v>
      </c>
      <c r="S1470">
        <f t="shared" si="93"/>
        <v>32.6</v>
      </c>
      <c r="T1470" s="86">
        <v>15614</v>
      </c>
      <c r="U1470" t="s">
        <v>3889</v>
      </c>
      <c r="W1470" t="s">
        <v>7999</v>
      </c>
    </row>
    <row r="1471" spans="1:23" ht="15" customHeight="1" x14ac:dyDescent="0.25">
      <c r="A1471" t="s">
        <v>3877</v>
      </c>
      <c r="B1471">
        <v>21449879</v>
      </c>
      <c r="C1471" t="s">
        <v>540</v>
      </c>
      <c r="D1471" t="s">
        <v>3878</v>
      </c>
      <c r="E1471" s="30" t="s">
        <v>3879</v>
      </c>
      <c r="F1471" t="s">
        <v>549</v>
      </c>
      <c r="G1471" t="s">
        <v>2141</v>
      </c>
      <c r="H1471" t="s">
        <v>2142</v>
      </c>
      <c r="I1471" t="s">
        <v>3927</v>
      </c>
      <c r="J1471" t="s">
        <v>3928</v>
      </c>
      <c r="K1471" t="s">
        <v>549</v>
      </c>
      <c r="L1471" t="s">
        <v>3927</v>
      </c>
      <c r="M1471" t="s">
        <v>3929</v>
      </c>
      <c r="N1471" t="s">
        <v>3930</v>
      </c>
      <c r="O1471" s="87">
        <f t="shared" si="92"/>
        <v>26</v>
      </c>
      <c r="P1471" t="s">
        <v>555</v>
      </c>
      <c r="Q1471" s="86">
        <v>260000</v>
      </c>
      <c r="R1471" s="86">
        <v>5890000</v>
      </c>
      <c r="S1471">
        <f t="shared" si="93"/>
        <v>5.89</v>
      </c>
      <c r="T1471" s="86">
        <v>11885</v>
      </c>
      <c r="U1471" t="s">
        <v>789</v>
      </c>
      <c r="W1471" t="s">
        <v>7679</v>
      </c>
    </row>
    <row r="1472" spans="1:23" ht="15" customHeight="1" x14ac:dyDescent="0.25">
      <c r="A1472" t="s">
        <v>3877</v>
      </c>
      <c r="B1472">
        <v>21449879</v>
      </c>
      <c r="C1472" t="s">
        <v>540</v>
      </c>
      <c r="D1472" t="s">
        <v>3878</v>
      </c>
      <c r="E1472" s="30" t="s">
        <v>3879</v>
      </c>
      <c r="F1472" t="s">
        <v>549</v>
      </c>
      <c r="G1472" t="s">
        <v>2141</v>
      </c>
      <c r="H1472" t="s">
        <v>2142</v>
      </c>
      <c r="I1472" t="s">
        <v>3931</v>
      </c>
      <c r="J1472" t="s">
        <v>3932</v>
      </c>
      <c r="K1472" t="s">
        <v>549</v>
      </c>
      <c r="L1472" t="s">
        <v>3931</v>
      </c>
      <c r="M1472" t="s">
        <v>3933</v>
      </c>
      <c r="N1472" t="s">
        <v>3934</v>
      </c>
      <c r="O1472" s="87">
        <f t="shared" si="92"/>
        <v>1.8</v>
      </c>
      <c r="P1472" t="s">
        <v>555</v>
      </c>
      <c r="Q1472" s="86">
        <v>18000</v>
      </c>
      <c r="R1472" s="86">
        <v>0.41</v>
      </c>
      <c r="S1472">
        <v>0.41</v>
      </c>
      <c r="T1472" s="86">
        <v>16135</v>
      </c>
      <c r="U1472" t="s">
        <v>659</v>
      </c>
      <c r="W1472" t="s">
        <v>7862</v>
      </c>
    </row>
    <row r="1473" spans="1:28" ht="15" customHeight="1" x14ac:dyDescent="0.25">
      <c r="A1473" t="s">
        <v>3877</v>
      </c>
      <c r="B1473">
        <v>21449879</v>
      </c>
      <c r="C1473" t="s">
        <v>540</v>
      </c>
      <c r="D1473" t="s">
        <v>3878</v>
      </c>
      <c r="E1473" s="30" t="s">
        <v>3879</v>
      </c>
      <c r="F1473" t="s">
        <v>549</v>
      </c>
      <c r="G1473" t="s">
        <v>2141</v>
      </c>
      <c r="H1473" t="s">
        <v>2142</v>
      </c>
      <c r="I1473" t="s">
        <v>3935</v>
      </c>
      <c r="J1473" t="s">
        <v>3936</v>
      </c>
      <c r="K1473" t="s">
        <v>549</v>
      </c>
      <c r="L1473" t="s">
        <v>3935</v>
      </c>
      <c r="M1473" t="s">
        <v>3937</v>
      </c>
      <c r="N1473" t="s">
        <v>3938</v>
      </c>
      <c r="O1473" s="87">
        <f t="shared" si="92"/>
        <v>13.6</v>
      </c>
      <c r="P1473" t="s">
        <v>555</v>
      </c>
      <c r="Q1473" s="86">
        <v>136000</v>
      </c>
      <c r="R1473" s="86">
        <v>3070000</v>
      </c>
      <c r="S1473">
        <f>R1473/1000000</f>
        <v>3.07</v>
      </c>
      <c r="T1473" s="86">
        <v>11891</v>
      </c>
      <c r="U1473" t="s">
        <v>3939</v>
      </c>
      <c r="W1473" t="s">
        <v>8609</v>
      </c>
    </row>
    <row r="1474" spans="1:28" ht="15" customHeight="1" x14ac:dyDescent="0.25">
      <c r="A1474" t="s">
        <v>3877</v>
      </c>
      <c r="B1474">
        <v>21449879</v>
      </c>
      <c r="C1474" t="s">
        <v>540</v>
      </c>
      <c r="D1474" t="s">
        <v>3878</v>
      </c>
      <c r="E1474" s="30" t="s">
        <v>3879</v>
      </c>
      <c r="F1474" t="s">
        <v>549</v>
      </c>
      <c r="G1474" t="s">
        <v>2141</v>
      </c>
      <c r="H1474" t="s">
        <v>2142</v>
      </c>
      <c r="I1474" t="s">
        <v>3940</v>
      </c>
      <c r="J1474" t="s">
        <v>3941</v>
      </c>
      <c r="K1474" t="s">
        <v>549</v>
      </c>
      <c r="L1474" t="s">
        <v>3940</v>
      </c>
      <c r="M1474" t="s">
        <v>3942</v>
      </c>
      <c r="N1474" t="s">
        <v>3943</v>
      </c>
      <c r="O1474" s="87">
        <f t="shared" si="92"/>
        <v>11.04</v>
      </c>
      <c r="P1474" t="s">
        <v>555</v>
      </c>
      <c r="Q1474" s="86">
        <v>110400</v>
      </c>
      <c r="R1474" s="86">
        <v>2500000</v>
      </c>
      <c r="S1474">
        <f>R1474/1000000</f>
        <v>2.5</v>
      </c>
      <c r="T1474" s="86">
        <v>11890</v>
      </c>
      <c r="U1474" t="s">
        <v>1052</v>
      </c>
      <c r="W1474" t="s">
        <v>7910</v>
      </c>
    </row>
    <row r="1475" spans="1:28" ht="15" customHeight="1" x14ac:dyDescent="0.25">
      <c r="A1475" t="s">
        <v>3877</v>
      </c>
      <c r="B1475">
        <v>21449879</v>
      </c>
      <c r="C1475" t="s">
        <v>540</v>
      </c>
      <c r="D1475" t="s">
        <v>3878</v>
      </c>
      <c r="E1475" s="30" t="s">
        <v>3879</v>
      </c>
      <c r="F1475" t="s">
        <v>549</v>
      </c>
      <c r="G1475" t="s">
        <v>2141</v>
      </c>
      <c r="H1475" t="s">
        <v>2142</v>
      </c>
      <c r="I1475" t="s">
        <v>3944</v>
      </c>
      <c r="J1475" t="s">
        <v>3945</v>
      </c>
      <c r="K1475" t="s">
        <v>549</v>
      </c>
      <c r="L1475" t="s">
        <v>3944</v>
      </c>
      <c r="M1475" t="s">
        <v>3946</v>
      </c>
      <c r="N1475" t="s">
        <v>3947</v>
      </c>
      <c r="O1475" s="87">
        <f t="shared" si="92"/>
        <v>19.079999999999998</v>
      </c>
      <c r="P1475" t="s">
        <v>555</v>
      </c>
      <c r="Q1475" s="86">
        <v>190800</v>
      </c>
      <c r="R1475" s="86">
        <v>4320000</v>
      </c>
      <c r="S1475">
        <f>R1475/1000000</f>
        <v>4.32</v>
      </c>
      <c r="T1475" s="86">
        <v>15614</v>
      </c>
      <c r="U1475" t="s">
        <v>3889</v>
      </c>
      <c r="W1475" t="s">
        <v>7999</v>
      </c>
    </row>
    <row r="1476" spans="1:28" ht="15" customHeight="1" x14ac:dyDescent="0.25">
      <c r="A1476" t="s">
        <v>3877</v>
      </c>
      <c r="B1476">
        <v>21449879</v>
      </c>
      <c r="C1476" t="s">
        <v>540</v>
      </c>
      <c r="D1476" t="s">
        <v>3878</v>
      </c>
      <c r="E1476" s="30" t="s">
        <v>3879</v>
      </c>
      <c r="F1476" t="s">
        <v>549</v>
      </c>
      <c r="G1476" t="s">
        <v>2141</v>
      </c>
      <c r="H1476" t="s">
        <v>2142</v>
      </c>
      <c r="I1476" t="s">
        <v>3948</v>
      </c>
      <c r="J1476" t="s">
        <v>3949</v>
      </c>
      <c r="K1476" t="s">
        <v>549</v>
      </c>
      <c r="L1476" t="s">
        <v>3948</v>
      </c>
      <c r="M1476" t="s">
        <v>3950</v>
      </c>
      <c r="N1476" t="s">
        <v>3951</v>
      </c>
      <c r="O1476" s="87">
        <f t="shared" si="92"/>
        <v>7.4</v>
      </c>
      <c r="P1476" t="s">
        <v>555</v>
      </c>
      <c r="Q1476" s="86">
        <v>74000</v>
      </c>
      <c r="R1476" s="86">
        <v>1680000</v>
      </c>
      <c r="S1476">
        <f>R1476/1000000</f>
        <v>1.68</v>
      </c>
      <c r="T1476" s="86">
        <v>11890</v>
      </c>
      <c r="U1476" t="s">
        <v>1052</v>
      </c>
      <c r="W1476" t="s">
        <v>7910</v>
      </c>
    </row>
    <row r="1477" spans="1:28" ht="15" customHeight="1" x14ac:dyDescent="0.25">
      <c r="A1477" t="s">
        <v>3877</v>
      </c>
      <c r="B1477">
        <v>21449879</v>
      </c>
      <c r="C1477" t="s">
        <v>540</v>
      </c>
      <c r="D1477" t="s">
        <v>3878</v>
      </c>
      <c r="E1477" s="30" t="s">
        <v>3879</v>
      </c>
      <c r="F1477" t="s">
        <v>549</v>
      </c>
      <c r="G1477" t="s">
        <v>2141</v>
      </c>
      <c r="H1477" t="s">
        <v>2142</v>
      </c>
      <c r="I1477" t="s">
        <v>3952</v>
      </c>
      <c r="J1477" t="s">
        <v>3953</v>
      </c>
      <c r="K1477" t="s">
        <v>549</v>
      </c>
      <c r="L1477" t="s">
        <v>3952</v>
      </c>
      <c r="M1477" t="s">
        <v>3954</v>
      </c>
      <c r="N1477" t="s">
        <v>3955</v>
      </c>
      <c r="O1477" s="87">
        <f t="shared" si="92"/>
        <v>3.6</v>
      </c>
      <c r="P1477" t="s">
        <v>555</v>
      </c>
      <c r="Q1477" s="86">
        <v>36000</v>
      </c>
      <c r="R1477" s="86">
        <v>0.82</v>
      </c>
      <c r="S1477">
        <v>0.82</v>
      </c>
      <c r="T1477" s="86">
        <v>15614</v>
      </c>
      <c r="U1477" t="s">
        <v>3889</v>
      </c>
      <c r="W1477" t="s">
        <v>7999</v>
      </c>
    </row>
    <row r="1478" spans="1:28" ht="15" customHeight="1" x14ac:dyDescent="0.25">
      <c r="A1478" t="s">
        <v>3877</v>
      </c>
      <c r="B1478">
        <v>21449879</v>
      </c>
      <c r="C1478" t="s">
        <v>540</v>
      </c>
      <c r="D1478" t="s">
        <v>3878</v>
      </c>
      <c r="E1478" s="30" t="s">
        <v>3879</v>
      </c>
      <c r="F1478" t="s">
        <v>549</v>
      </c>
      <c r="G1478" t="s">
        <v>2141</v>
      </c>
      <c r="H1478" t="s">
        <v>2142</v>
      </c>
      <c r="I1478" t="s">
        <v>3956</v>
      </c>
      <c r="J1478" t="s">
        <v>3957</v>
      </c>
      <c r="K1478" t="s">
        <v>549</v>
      </c>
      <c r="L1478" t="s">
        <v>3956</v>
      </c>
      <c r="M1478" t="s">
        <v>3958</v>
      </c>
      <c r="N1478" t="s">
        <v>3959</v>
      </c>
      <c r="O1478" s="87">
        <f t="shared" si="92"/>
        <v>20</v>
      </c>
      <c r="P1478" t="s">
        <v>555</v>
      </c>
      <c r="Q1478" s="86">
        <v>200000</v>
      </c>
      <c r="R1478" s="86">
        <v>4520000</v>
      </c>
      <c r="S1478">
        <f t="shared" ref="S1478:S1484" si="94">R1478/1000000</f>
        <v>4.5199999999999996</v>
      </c>
      <c r="T1478" s="86">
        <v>15614</v>
      </c>
      <c r="U1478" t="s">
        <v>3889</v>
      </c>
      <c r="W1478" t="s">
        <v>7999</v>
      </c>
    </row>
    <row r="1479" spans="1:28" ht="15" customHeight="1" x14ac:dyDescent="0.25">
      <c r="A1479" t="s">
        <v>3877</v>
      </c>
      <c r="B1479">
        <v>21449879</v>
      </c>
      <c r="C1479" t="s">
        <v>540</v>
      </c>
      <c r="D1479" t="s">
        <v>3878</v>
      </c>
      <c r="E1479" s="30" t="s">
        <v>3879</v>
      </c>
      <c r="F1479" t="s">
        <v>549</v>
      </c>
      <c r="G1479" t="s">
        <v>2141</v>
      </c>
      <c r="H1479" t="s">
        <v>2142</v>
      </c>
      <c r="I1479" t="s">
        <v>3960</v>
      </c>
      <c r="J1479" t="s">
        <v>3961</v>
      </c>
      <c r="K1479" t="s">
        <v>549</v>
      </c>
      <c r="L1479" t="s">
        <v>3960</v>
      </c>
      <c r="M1479" t="s">
        <v>3962</v>
      </c>
      <c r="N1479" t="s">
        <v>3963</v>
      </c>
      <c r="O1479" s="87">
        <f t="shared" si="92"/>
        <v>40</v>
      </c>
      <c r="P1479" t="s">
        <v>555</v>
      </c>
      <c r="Q1479" s="86">
        <v>400000</v>
      </c>
      <c r="R1479" s="86">
        <v>9060000</v>
      </c>
      <c r="S1479">
        <f t="shared" si="94"/>
        <v>9.06</v>
      </c>
      <c r="T1479" s="86">
        <v>15614</v>
      </c>
      <c r="U1479" t="s">
        <v>3889</v>
      </c>
      <c r="W1479" t="s">
        <v>7999</v>
      </c>
    </row>
    <row r="1480" spans="1:28" ht="15" customHeight="1" x14ac:dyDescent="0.25">
      <c r="A1480" t="s">
        <v>3877</v>
      </c>
      <c r="B1480">
        <v>21449879</v>
      </c>
      <c r="C1480" t="s">
        <v>540</v>
      </c>
      <c r="D1480" t="s">
        <v>3878</v>
      </c>
      <c r="E1480" s="30" t="s">
        <v>3879</v>
      </c>
      <c r="F1480" t="s">
        <v>549</v>
      </c>
      <c r="G1480" t="s">
        <v>2141</v>
      </c>
      <c r="H1480" t="s">
        <v>2142</v>
      </c>
      <c r="I1480" t="s">
        <v>3964</v>
      </c>
      <c r="J1480" t="s">
        <v>3965</v>
      </c>
      <c r="K1480" t="s">
        <v>549</v>
      </c>
      <c r="L1480" t="s">
        <v>3964</v>
      </c>
      <c r="M1480" t="s">
        <v>3966</v>
      </c>
      <c r="N1480" t="s">
        <v>3967</v>
      </c>
      <c r="O1480" s="87">
        <f t="shared" si="92"/>
        <v>300</v>
      </c>
      <c r="P1480" t="s">
        <v>555</v>
      </c>
      <c r="Q1480" s="86">
        <v>3000000</v>
      </c>
      <c r="R1480" s="86">
        <v>67820000</v>
      </c>
      <c r="S1480">
        <f t="shared" si="94"/>
        <v>67.819999999999993</v>
      </c>
      <c r="T1480" s="86">
        <v>15614</v>
      </c>
      <c r="U1480" t="s">
        <v>3889</v>
      </c>
      <c r="W1480" t="s">
        <v>7999</v>
      </c>
    </row>
    <row r="1481" spans="1:28" ht="15" customHeight="1" x14ac:dyDescent="0.25">
      <c r="A1481" t="s">
        <v>3877</v>
      </c>
      <c r="B1481">
        <v>21449879</v>
      </c>
      <c r="C1481" t="s">
        <v>540</v>
      </c>
      <c r="D1481" t="s">
        <v>3878</v>
      </c>
      <c r="E1481" s="30" t="s">
        <v>3879</v>
      </c>
      <c r="F1481" t="s">
        <v>549</v>
      </c>
      <c r="G1481" t="s">
        <v>2141</v>
      </c>
      <c r="H1481" t="s">
        <v>2142</v>
      </c>
      <c r="I1481" t="s">
        <v>3968</v>
      </c>
      <c r="J1481" t="s">
        <v>3969</v>
      </c>
      <c r="K1481" t="s">
        <v>549</v>
      </c>
      <c r="L1481" t="s">
        <v>3968</v>
      </c>
      <c r="M1481" t="s">
        <v>3970</v>
      </c>
      <c r="N1481" t="s">
        <v>3971</v>
      </c>
      <c r="O1481" s="87">
        <f t="shared" si="92"/>
        <v>12.47</v>
      </c>
      <c r="P1481" t="s">
        <v>555</v>
      </c>
      <c r="Q1481" s="86">
        <v>124700</v>
      </c>
      <c r="R1481" s="86">
        <v>2820000</v>
      </c>
      <c r="S1481">
        <f t="shared" si="94"/>
        <v>2.82</v>
      </c>
      <c r="T1481" s="86">
        <v>15614</v>
      </c>
      <c r="U1481" t="s">
        <v>3889</v>
      </c>
      <c r="W1481" t="s">
        <v>7999</v>
      </c>
    </row>
    <row r="1482" spans="1:28" ht="15" customHeight="1" x14ac:dyDescent="0.25">
      <c r="A1482" t="s">
        <v>3877</v>
      </c>
      <c r="B1482">
        <v>21449879</v>
      </c>
      <c r="C1482" t="s">
        <v>540</v>
      </c>
      <c r="D1482" t="s">
        <v>3878</v>
      </c>
      <c r="E1482" s="30" t="s">
        <v>3879</v>
      </c>
      <c r="F1482" t="s">
        <v>549</v>
      </c>
      <c r="G1482" t="s">
        <v>2141</v>
      </c>
      <c r="H1482" t="s">
        <v>2142</v>
      </c>
      <c r="I1482" t="s">
        <v>3972</v>
      </c>
      <c r="J1482" t="s">
        <v>3973</v>
      </c>
      <c r="K1482" t="s">
        <v>549</v>
      </c>
      <c r="L1482" t="s">
        <v>3972</v>
      </c>
      <c r="M1482" t="s">
        <v>3974</v>
      </c>
      <c r="N1482" t="s">
        <v>3975</v>
      </c>
      <c r="O1482" s="87">
        <f t="shared" si="92"/>
        <v>24</v>
      </c>
      <c r="P1482" t="s">
        <v>555</v>
      </c>
      <c r="Q1482" s="86">
        <v>240000</v>
      </c>
      <c r="R1482" s="86">
        <v>5430000</v>
      </c>
      <c r="S1482">
        <f t="shared" si="94"/>
        <v>5.43</v>
      </c>
      <c r="T1482" s="86">
        <v>16135</v>
      </c>
      <c r="U1482" t="s">
        <v>659</v>
      </c>
      <c r="W1482" t="s">
        <v>7862</v>
      </c>
    </row>
    <row r="1483" spans="1:28" ht="15" customHeight="1" x14ac:dyDescent="0.25">
      <c r="A1483" t="s">
        <v>3877</v>
      </c>
      <c r="B1483">
        <v>21449879</v>
      </c>
      <c r="C1483" t="s">
        <v>540</v>
      </c>
      <c r="D1483" t="s">
        <v>3878</v>
      </c>
      <c r="E1483" s="30" t="s">
        <v>3879</v>
      </c>
      <c r="F1483" t="s">
        <v>549</v>
      </c>
      <c r="G1483" t="s">
        <v>2141</v>
      </c>
      <c r="H1483" t="s">
        <v>2142</v>
      </c>
      <c r="I1483" t="s">
        <v>3976</v>
      </c>
      <c r="J1483" t="s">
        <v>3977</v>
      </c>
      <c r="K1483" t="s">
        <v>549</v>
      </c>
      <c r="L1483" t="s">
        <v>3976</v>
      </c>
      <c r="M1483" t="s">
        <v>3978</v>
      </c>
      <c r="N1483" t="s">
        <v>3979</v>
      </c>
      <c r="O1483" s="87">
        <f t="shared" si="92"/>
        <v>360</v>
      </c>
      <c r="P1483" t="s">
        <v>555</v>
      </c>
      <c r="Q1483" s="86">
        <v>3600000</v>
      </c>
      <c r="R1483" s="86">
        <v>81510000</v>
      </c>
      <c r="S1483">
        <f t="shared" si="94"/>
        <v>81.510000000000005</v>
      </c>
      <c r="T1483" s="86">
        <v>11889</v>
      </c>
      <c r="U1483" t="s">
        <v>780</v>
      </c>
      <c r="W1483" t="s">
        <v>7881</v>
      </c>
    </row>
    <row r="1484" spans="1:28" ht="15" customHeight="1" x14ac:dyDescent="0.25">
      <c r="A1484" t="s">
        <v>3877</v>
      </c>
      <c r="B1484">
        <v>21449879</v>
      </c>
      <c r="C1484" t="s">
        <v>540</v>
      </c>
      <c r="D1484" t="s">
        <v>3878</v>
      </c>
      <c r="E1484" s="30" t="s">
        <v>3879</v>
      </c>
      <c r="F1484" t="s">
        <v>549</v>
      </c>
      <c r="G1484" t="s">
        <v>2141</v>
      </c>
      <c r="H1484" t="s">
        <v>2142</v>
      </c>
      <c r="I1484" t="s">
        <v>3980</v>
      </c>
      <c r="J1484" t="s">
        <v>3981</v>
      </c>
      <c r="K1484" t="s">
        <v>549</v>
      </c>
      <c r="L1484" t="s">
        <v>3980</v>
      </c>
      <c r="M1484" t="s">
        <v>3982</v>
      </c>
      <c r="N1484" t="s">
        <v>3983</v>
      </c>
      <c r="O1484" s="87">
        <f t="shared" si="92"/>
        <v>21.28</v>
      </c>
      <c r="P1484" t="s">
        <v>555</v>
      </c>
      <c r="Q1484" s="86">
        <v>212800</v>
      </c>
      <c r="R1484" s="86">
        <v>4820000</v>
      </c>
      <c r="S1484">
        <f t="shared" si="94"/>
        <v>4.82</v>
      </c>
      <c r="T1484" s="86">
        <v>16135</v>
      </c>
      <c r="U1484" t="s">
        <v>659</v>
      </c>
      <c r="W1484" t="s">
        <v>7862</v>
      </c>
    </row>
    <row r="1485" spans="1:28" ht="15" customHeight="1" x14ac:dyDescent="0.25">
      <c r="A1485" t="s">
        <v>3877</v>
      </c>
      <c r="B1485">
        <v>21449879</v>
      </c>
      <c r="C1485" t="s">
        <v>540</v>
      </c>
      <c r="D1485" t="s">
        <v>3878</v>
      </c>
      <c r="E1485" s="30" t="s">
        <v>3879</v>
      </c>
      <c r="F1485" t="s">
        <v>549</v>
      </c>
      <c r="G1485" t="s">
        <v>2141</v>
      </c>
      <c r="H1485" t="s">
        <v>2142</v>
      </c>
      <c r="I1485" t="s">
        <v>3984</v>
      </c>
      <c r="J1485" t="s">
        <v>3985</v>
      </c>
      <c r="K1485" t="s">
        <v>549</v>
      </c>
      <c r="L1485" t="s">
        <v>3984</v>
      </c>
      <c r="M1485" t="s">
        <v>3986</v>
      </c>
      <c r="N1485" t="s">
        <v>3987</v>
      </c>
      <c r="O1485" s="87">
        <v>0.5</v>
      </c>
      <c r="P1485" t="s">
        <v>555</v>
      </c>
      <c r="Q1485" s="86">
        <v>0.5</v>
      </c>
      <c r="R1485" s="86">
        <v>0.11</v>
      </c>
      <c r="S1485">
        <v>0.11</v>
      </c>
      <c r="T1485" s="86">
        <v>16135</v>
      </c>
      <c r="U1485" t="s">
        <v>659</v>
      </c>
      <c r="W1485" t="s">
        <v>7862</v>
      </c>
    </row>
    <row r="1486" spans="1:28" ht="15" customHeight="1" x14ac:dyDescent="0.25">
      <c r="A1486" t="s">
        <v>3877</v>
      </c>
      <c r="B1486">
        <v>21449879</v>
      </c>
      <c r="C1486" t="s">
        <v>540</v>
      </c>
      <c r="D1486" t="s">
        <v>3878</v>
      </c>
      <c r="E1486" s="30" t="s">
        <v>3879</v>
      </c>
      <c r="F1486" t="s">
        <v>549</v>
      </c>
      <c r="G1486" t="s">
        <v>2141</v>
      </c>
      <c r="H1486" t="s">
        <v>2142</v>
      </c>
      <c r="I1486" t="s">
        <v>3988</v>
      </c>
      <c r="J1486" t="s">
        <v>3989</v>
      </c>
      <c r="K1486" t="s">
        <v>549</v>
      </c>
      <c r="L1486" t="s">
        <v>3988</v>
      </c>
      <c r="M1486" t="s">
        <v>3990</v>
      </c>
      <c r="N1486" t="s">
        <v>3991</v>
      </c>
      <c r="O1486" s="87">
        <f t="shared" ref="O1486:O1517" si="95">Q1486/10000</f>
        <v>552</v>
      </c>
      <c r="P1486" t="s">
        <v>555</v>
      </c>
      <c r="Q1486" s="86">
        <v>5520000</v>
      </c>
      <c r="R1486" s="86">
        <v>124790000</v>
      </c>
      <c r="S1486">
        <f t="shared" ref="S1486:S1517" si="96">R1486/1000000</f>
        <v>124.79</v>
      </c>
      <c r="T1486" s="86">
        <v>18467</v>
      </c>
      <c r="U1486" t="s">
        <v>3992</v>
      </c>
      <c r="AB1486" t="s">
        <v>8610</v>
      </c>
    </row>
    <row r="1487" spans="1:28" ht="15" customHeight="1" x14ac:dyDescent="0.25">
      <c r="A1487" t="s">
        <v>3877</v>
      </c>
      <c r="B1487">
        <v>21449879</v>
      </c>
      <c r="C1487" t="s">
        <v>540</v>
      </c>
      <c r="D1487" t="s">
        <v>3878</v>
      </c>
      <c r="E1487" s="30" t="s">
        <v>3879</v>
      </c>
      <c r="F1487" t="s">
        <v>549</v>
      </c>
      <c r="G1487" t="s">
        <v>2141</v>
      </c>
      <c r="H1487" t="s">
        <v>2142</v>
      </c>
      <c r="I1487" t="s">
        <v>3993</v>
      </c>
      <c r="J1487" t="s">
        <v>3994</v>
      </c>
      <c r="K1487" t="s">
        <v>549</v>
      </c>
      <c r="L1487" t="s">
        <v>3993</v>
      </c>
      <c r="M1487" t="s">
        <v>3995</v>
      </c>
      <c r="N1487" t="s">
        <v>3996</v>
      </c>
      <c r="O1487" s="87">
        <f t="shared" si="95"/>
        <v>154</v>
      </c>
      <c r="P1487" t="s">
        <v>555</v>
      </c>
      <c r="Q1487" s="86">
        <v>1540000</v>
      </c>
      <c r="R1487" s="86">
        <v>34810000</v>
      </c>
      <c r="S1487">
        <f t="shared" si="96"/>
        <v>34.81</v>
      </c>
      <c r="T1487" s="86">
        <v>11801</v>
      </c>
      <c r="U1487" t="s">
        <v>737</v>
      </c>
      <c r="W1487" t="s">
        <v>7876</v>
      </c>
    </row>
    <row r="1488" spans="1:28" ht="15" customHeight="1" x14ac:dyDescent="0.25">
      <c r="A1488" t="s">
        <v>3877</v>
      </c>
      <c r="B1488">
        <v>21449879</v>
      </c>
      <c r="C1488" t="s">
        <v>540</v>
      </c>
      <c r="D1488" t="s">
        <v>3878</v>
      </c>
      <c r="E1488" s="30" t="s">
        <v>3879</v>
      </c>
      <c r="F1488" t="s">
        <v>549</v>
      </c>
      <c r="G1488" t="s">
        <v>2141</v>
      </c>
      <c r="H1488" t="s">
        <v>2142</v>
      </c>
      <c r="I1488" t="s">
        <v>3997</v>
      </c>
      <c r="J1488" t="s">
        <v>3998</v>
      </c>
      <c r="K1488" t="s">
        <v>549</v>
      </c>
      <c r="L1488" t="s">
        <v>3997</v>
      </c>
      <c r="M1488" t="s">
        <v>3999</v>
      </c>
      <c r="N1488" t="s">
        <v>4000</v>
      </c>
      <c r="O1488" s="87">
        <f t="shared" si="95"/>
        <v>115</v>
      </c>
      <c r="P1488" t="s">
        <v>555</v>
      </c>
      <c r="Q1488" s="86">
        <v>1150000</v>
      </c>
      <c r="R1488" s="86">
        <v>26000000</v>
      </c>
      <c r="S1488">
        <f t="shared" si="96"/>
        <v>26</v>
      </c>
      <c r="T1488" s="86">
        <v>15614</v>
      </c>
      <c r="U1488" t="s">
        <v>3889</v>
      </c>
      <c r="W1488" t="s">
        <v>7999</v>
      </c>
    </row>
    <row r="1489" spans="1:23" ht="15" customHeight="1" x14ac:dyDescent="0.25">
      <c r="A1489" t="s">
        <v>3877</v>
      </c>
      <c r="B1489">
        <v>21449879</v>
      </c>
      <c r="C1489" t="s">
        <v>540</v>
      </c>
      <c r="D1489" t="s">
        <v>3878</v>
      </c>
      <c r="E1489" s="30" t="s">
        <v>3879</v>
      </c>
      <c r="F1489" t="s">
        <v>549</v>
      </c>
      <c r="G1489" t="s">
        <v>2141</v>
      </c>
      <c r="H1489" t="s">
        <v>2142</v>
      </c>
      <c r="I1489" t="s">
        <v>4001</v>
      </c>
      <c r="J1489" t="s">
        <v>4002</v>
      </c>
      <c r="K1489" t="s">
        <v>549</v>
      </c>
      <c r="L1489" t="s">
        <v>4001</v>
      </c>
      <c r="M1489" t="s">
        <v>4003</v>
      </c>
      <c r="N1489" t="s">
        <v>3883</v>
      </c>
      <c r="O1489" s="87">
        <f t="shared" si="95"/>
        <v>30</v>
      </c>
      <c r="P1489" t="s">
        <v>555</v>
      </c>
      <c r="Q1489" s="86">
        <v>300000</v>
      </c>
      <c r="R1489" s="86">
        <v>6780000</v>
      </c>
      <c r="S1489">
        <f t="shared" si="96"/>
        <v>6.78</v>
      </c>
      <c r="T1489" s="86">
        <v>11948</v>
      </c>
      <c r="U1489" t="s">
        <v>3884</v>
      </c>
      <c r="W1489" t="s">
        <v>8607</v>
      </c>
    </row>
    <row r="1490" spans="1:23" ht="15" customHeight="1" x14ac:dyDescent="0.25">
      <c r="A1490" t="s">
        <v>3877</v>
      </c>
      <c r="B1490">
        <v>21449879</v>
      </c>
      <c r="C1490" t="s">
        <v>540</v>
      </c>
      <c r="D1490" t="s">
        <v>3878</v>
      </c>
      <c r="E1490" s="30" t="s">
        <v>3879</v>
      </c>
      <c r="F1490" t="s">
        <v>549</v>
      </c>
      <c r="G1490" t="s">
        <v>2141</v>
      </c>
      <c r="H1490" t="s">
        <v>2142</v>
      </c>
      <c r="I1490" t="s">
        <v>4004</v>
      </c>
      <c r="J1490" t="s">
        <v>4005</v>
      </c>
      <c r="K1490" t="s">
        <v>549</v>
      </c>
      <c r="L1490" t="s">
        <v>4004</v>
      </c>
      <c r="M1490" t="s">
        <v>4006</v>
      </c>
      <c r="N1490" t="s">
        <v>4007</v>
      </c>
      <c r="O1490" s="87">
        <f t="shared" si="95"/>
        <v>821.5</v>
      </c>
      <c r="P1490" t="s">
        <v>555</v>
      </c>
      <c r="Q1490" s="86">
        <v>8215000</v>
      </c>
      <c r="R1490" s="86">
        <v>185710000</v>
      </c>
      <c r="S1490">
        <f t="shared" si="96"/>
        <v>185.71</v>
      </c>
      <c r="T1490" s="86">
        <v>15614</v>
      </c>
      <c r="U1490" t="s">
        <v>3889</v>
      </c>
      <c r="W1490" t="s">
        <v>7999</v>
      </c>
    </row>
    <row r="1491" spans="1:23" ht="15" customHeight="1" x14ac:dyDescent="0.25">
      <c r="A1491" t="s">
        <v>3877</v>
      </c>
      <c r="B1491">
        <v>21449879</v>
      </c>
      <c r="C1491" t="s">
        <v>540</v>
      </c>
      <c r="D1491" t="s">
        <v>3878</v>
      </c>
      <c r="E1491" s="30" t="s">
        <v>3879</v>
      </c>
      <c r="F1491" t="s">
        <v>549</v>
      </c>
      <c r="G1491" t="s">
        <v>2141</v>
      </c>
      <c r="H1491" t="s">
        <v>2142</v>
      </c>
      <c r="I1491" t="s">
        <v>4008</v>
      </c>
      <c r="J1491" t="s">
        <v>4009</v>
      </c>
      <c r="K1491" t="s">
        <v>549</v>
      </c>
      <c r="L1491" t="s">
        <v>4008</v>
      </c>
      <c r="M1491" t="s">
        <v>4010</v>
      </c>
      <c r="N1491" t="s">
        <v>4011</v>
      </c>
      <c r="O1491" s="87">
        <f t="shared" si="95"/>
        <v>34</v>
      </c>
      <c r="P1491" t="s">
        <v>555</v>
      </c>
      <c r="Q1491" s="86">
        <v>340000</v>
      </c>
      <c r="R1491" s="86">
        <v>7690000</v>
      </c>
      <c r="S1491">
        <f t="shared" si="96"/>
        <v>7.69</v>
      </c>
      <c r="T1491" s="86">
        <v>15614</v>
      </c>
      <c r="U1491" t="s">
        <v>3889</v>
      </c>
      <c r="W1491" t="s">
        <v>7999</v>
      </c>
    </row>
    <row r="1492" spans="1:23" ht="15" customHeight="1" x14ac:dyDescent="0.25">
      <c r="A1492" t="s">
        <v>3877</v>
      </c>
      <c r="B1492">
        <v>21449879</v>
      </c>
      <c r="C1492" t="s">
        <v>540</v>
      </c>
      <c r="D1492" t="s">
        <v>3878</v>
      </c>
      <c r="E1492" s="30" t="s">
        <v>3879</v>
      </c>
      <c r="F1492" t="s">
        <v>549</v>
      </c>
      <c r="G1492" t="s">
        <v>2141</v>
      </c>
      <c r="H1492" t="s">
        <v>2142</v>
      </c>
      <c r="I1492" t="s">
        <v>4012</v>
      </c>
      <c r="J1492" t="s">
        <v>4013</v>
      </c>
      <c r="K1492" t="s">
        <v>549</v>
      </c>
      <c r="L1492" t="s">
        <v>4012</v>
      </c>
      <c r="M1492" t="s">
        <v>4014</v>
      </c>
      <c r="N1492" t="s">
        <v>4015</v>
      </c>
      <c r="O1492" s="87">
        <f t="shared" si="95"/>
        <v>84.9</v>
      </c>
      <c r="P1492" t="s">
        <v>555</v>
      </c>
      <c r="Q1492" s="86">
        <v>849000</v>
      </c>
      <c r="R1492" s="86">
        <v>19190000</v>
      </c>
      <c r="S1492">
        <f t="shared" si="96"/>
        <v>19.190000000000001</v>
      </c>
      <c r="T1492" s="86">
        <v>14976</v>
      </c>
      <c r="U1492" t="s">
        <v>4016</v>
      </c>
      <c r="W1492" t="s">
        <v>8611</v>
      </c>
    </row>
    <row r="1493" spans="1:23" ht="15" customHeight="1" x14ac:dyDescent="0.25">
      <c r="A1493" t="s">
        <v>3877</v>
      </c>
      <c r="B1493">
        <v>21449879</v>
      </c>
      <c r="C1493" t="s">
        <v>540</v>
      </c>
      <c r="D1493" t="s">
        <v>3878</v>
      </c>
      <c r="E1493" s="30" t="s">
        <v>3879</v>
      </c>
      <c r="F1493" t="s">
        <v>549</v>
      </c>
      <c r="G1493" t="s">
        <v>2141</v>
      </c>
      <c r="H1493" t="s">
        <v>2142</v>
      </c>
      <c r="I1493" t="s">
        <v>4017</v>
      </c>
      <c r="J1493" t="s">
        <v>4018</v>
      </c>
      <c r="K1493" t="s">
        <v>549</v>
      </c>
      <c r="L1493" t="s">
        <v>4017</v>
      </c>
      <c r="M1493" t="s">
        <v>4019</v>
      </c>
      <c r="N1493" t="s">
        <v>4020</v>
      </c>
      <c r="O1493" s="87">
        <f t="shared" si="95"/>
        <v>50</v>
      </c>
      <c r="P1493" t="s">
        <v>555</v>
      </c>
      <c r="Q1493" s="86">
        <v>500000</v>
      </c>
      <c r="R1493" s="86">
        <v>11300000</v>
      </c>
      <c r="S1493">
        <f t="shared" si="96"/>
        <v>11.3</v>
      </c>
      <c r="T1493" s="86">
        <v>15614</v>
      </c>
      <c r="U1493" t="s">
        <v>3889</v>
      </c>
      <c r="W1493" t="s">
        <v>7999</v>
      </c>
    </row>
    <row r="1494" spans="1:23" ht="15" customHeight="1" x14ac:dyDescent="0.25">
      <c r="A1494" t="s">
        <v>3877</v>
      </c>
      <c r="B1494">
        <v>21449879</v>
      </c>
      <c r="C1494" t="s">
        <v>540</v>
      </c>
      <c r="D1494" t="s">
        <v>3878</v>
      </c>
      <c r="E1494" s="30" t="s">
        <v>3879</v>
      </c>
      <c r="F1494" t="s">
        <v>549</v>
      </c>
      <c r="G1494" t="s">
        <v>2141</v>
      </c>
      <c r="H1494" t="s">
        <v>2142</v>
      </c>
      <c r="I1494" t="s">
        <v>4021</v>
      </c>
      <c r="J1494" t="s">
        <v>4022</v>
      </c>
      <c r="K1494" t="s">
        <v>549</v>
      </c>
      <c r="L1494" t="s">
        <v>4021</v>
      </c>
      <c r="M1494" t="s">
        <v>4023</v>
      </c>
      <c r="N1494" t="s">
        <v>4024</v>
      </c>
      <c r="O1494" s="87">
        <f t="shared" si="95"/>
        <v>180.2</v>
      </c>
      <c r="P1494" t="s">
        <v>555</v>
      </c>
      <c r="Q1494" s="86">
        <v>1802000</v>
      </c>
      <c r="R1494" s="86">
        <v>40700000</v>
      </c>
      <c r="S1494">
        <f t="shared" si="96"/>
        <v>40.700000000000003</v>
      </c>
      <c r="T1494" s="86">
        <v>11922</v>
      </c>
      <c r="U1494" t="s">
        <v>664</v>
      </c>
      <c r="W1494" t="s">
        <v>7863</v>
      </c>
    </row>
    <row r="1495" spans="1:23" ht="15" customHeight="1" x14ac:dyDescent="0.25">
      <c r="A1495" t="s">
        <v>3877</v>
      </c>
      <c r="B1495">
        <v>21449879</v>
      </c>
      <c r="C1495" t="s">
        <v>540</v>
      </c>
      <c r="D1495" t="s">
        <v>3878</v>
      </c>
      <c r="E1495" s="30" t="s">
        <v>3879</v>
      </c>
      <c r="F1495" t="s">
        <v>549</v>
      </c>
      <c r="G1495" t="s">
        <v>2141</v>
      </c>
      <c r="H1495" t="s">
        <v>2142</v>
      </c>
      <c r="I1495" t="s">
        <v>4025</v>
      </c>
      <c r="J1495" t="s">
        <v>4026</v>
      </c>
      <c r="K1495" t="s">
        <v>549</v>
      </c>
      <c r="L1495" t="s">
        <v>4025</v>
      </c>
      <c r="M1495" t="s">
        <v>4027</v>
      </c>
      <c r="N1495" t="s">
        <v>4028</v>
      </c>
      <c r="O1495" s="87">
        <f t="shared" si="95"/>
        <v>21</v>
      </c>
      <c r="P1495" t="s">
        <v>555</v>
      </c>
      <c r="Q1495" s="86">
        <v>210000</v>
      </c>
      <c r="R1495" s="86">
        <v>4750000</v>
      </c>
      <c r="S1495">
        <f t="shared" si="96"/>
        <v>4.75</v>
      </c>
      <c r="T1495" s="86">
        <v>15614</v>
      </c>
      <c r="U1495" t="s">
        <v>3889</v>
      </c>
      <c r="W1495" t="s">
        <v>7999</v>
      </c>
    </row>
    <row r="1496" spans="1:23" ht="15" customHeight="1" x14ac:dyDescent="0.25">
      <c r="A1496" t="s">
        <v>3877</v>
      </c>
      <c r="B1496">
        <v>21449879</v>
      </c>
      <c r="C1496" t="s">
        <v>540</v>
      </c>
      <c r="D1496" t="s">
        <v>3878</v>
      </c>
      <c r="E1496" s="30" t="s">
        <v>3879</v>
      </c>
      <c r="F1496" t="s">
        <v>549</v>
      </c>
      <c r="G1496" t="s">
        <v>2141</v>
      </c>
      <c r="H1496" t="s">
        <v>2142</v>
      </c>
      <c r="I1496" t="s">
        <v>4029</v>
      </c>
      <c r="J1496" t="s">
        <v>4030</v>
      </c>
      <c r="K1496" t="s">
        <v>549</v>
      </c>
      <c r="L1496" t="s">
        <v>4029</v>
      </c>
      <c r="M1496" t="s">
        <v>4031</v>
      </c>
      <c r="N1496" t="s">
        <v>4032</v>
      </c>
      <c r="O1496" s="87">
        <f t="shared" si="95"/>
        <v>7.5</v>
      </c>
      <c r="P1496" t="s">
        <v>555</v>
      </c>
      <c r="Q1496" s="86">
        <v>75000</v>
      </c>
      <c r="R1496" s="86">
        <v>1700000</v>
      </c>
      <c r="S1496">
        <f t="shared" si="96"/>
        <v>1.7</v>
      </c>
      <c r="T1496" s="86">
        <v>11922</v>
      </c>
      <c r="U1496" t="s">
        <v>664</v>
      </c>
      <c r="W1496" t="s">
        <v>7863</v>
      </c>
    </row>
    <row r="1497" spans="1:23" ht="15" customHeight="1" x14ac:dyDescent="0.25">
      <c r="A1497" t="s">
        <v>3877</v>
      </c>
      <c r="B1497">
        <v>21449879</v>
      </c>
      <c r="C1497" t="s">
        <v>540</v>
      </c>
      <c r="D1497" t="s">
        <v>3878</v>
      </c>
      <c r="E1497" s="30" t="s">
        <v>3879</v>
      </c>
      <c r="F1497" t="s">
        <v>549</v>
      </c>
      <c r="G1497" t="s">
        <v>2141</v>
      </c>
      <c r="H1497" t="s">
        <v>2142</v>
      </c>
      <c r="I1497" t="s">
        <v>4033</v>
      </c>
      <c r="J1497" t="s">
        <v>4034</v>
      </c>
      <c r="K1497" t="s">
        <v>549</v>
      </c>
      <c r="L1497" t="s">
        <v>4033</v>
      </c>
      <c r="M1497" t="s">
        <v>4035</v>
      </c>
      <c r="N1497" t="s">
        <v>4036</v>
      </c>
      <c r="O1497" s="87">
        <f t="shared" si="95"/>
        <v>52.8</v>
      </c>
      <c r="P1497" t="s">
        <v>555</v>
      </c>
      <c r="Q1497" s="86">
        <v>528000</v>
      </c>
      <c r="R1497" s="86">
        <v>11930000</v>
      </c>
      <c r="S1497">
        <f t="shared" si="96"/>
        <v>11.93</v>
      </c>
      <c r="T1497" s="86">
        <v>11922</v>
      </c>
      <c r="U1497" t="s">
        <v>664</v>
      </c>
      <c r="W1497" t="s">
        <v>7863</v>
      </c>
    </row>
    <row r="1498" spans="1:23" ht="15" customHeight="1" x14ac:dyDescent="0.25">
      <c r="A1498" t="s">
        <v>3877</v>
      </c>
      <c r="B1498">
        <v>21449879</v>
      </c>
      <c r="C1498" t="s">
        <v>540</v>
      </c>
      <c r="D1498" t="s">
        <v>3878</v>
      </c>
      <c r="E1498" s="30" t="s">
        <v>3879</v>
      </c>
      <c r="F1498" t="s">
        <v>549</v>
      </c>
      <c r="G1498" t="s">
        <v>2141</v>
      </c>
      <c r="H1498" t="s">
        <v>2142</v>
      </c>
      <c r="I1498" t="s">
        <v>4037</v>
      </c>
      <c r="J1498" t="s">
        <v>4038</v>
      </c>
      <c r="K1498" t="s">
        <v>549</v>
      </c>
      <c r="L1498" t="s">
        <v>4037</v>
      </c>
      <c r="M1498" t="s">
        <v>4039</v>
      </c>
      <c r="N1498" t="s">
        <v>4040</v>
      </c>
      <c r="O1498" s="87">
        <f t="shared" si="95"/>
        <v>98</v>
      </c>
      <c r="P1498" t="s">
        <v>555</v>
      </c>
      <c r="Q1498" s="86">
        <v>980000</v>
      </c>
      <c r="R1498" s="86">
        <v>22160000</v>
      </c>
      <c r="S1498">
        <f t="shared" si="96"/>
        <v>22.16</v>
      </c>
      <c r="T1498" s="86">
        <v>11919</v>
      </c>
      <c r="U1498" t="s">
        <v>4041</v>
      </c>
      <c r="W1498" t="s">
        <v>8612</v>
      </c>
    </row>
    <row r="1499" spans="1:23" ht="15" customHeight="1" x14ac:dyDescent="0.25">
      <c r="A1499" t="s">
        <v>3877</v>
      </c>
      <c r="B1499">
        <v>21449879</v>
      </c>
      <c r="C1499" t="s">
        <v>540</v>
      </c>
      <c r="D1499" t="s">
        <v>3878</v>
      </c>
      <c r="E1499" s="30" t="s">
        <v>3879</v>
      </c>
      <c r="F1499" t="s">
        <v>549</v>
      </c>
      <c r="G1499" t="s">
        <v>2141</v>
      </c>
      <c r="H1499" t="s">
        <v>2142</v>
      </c>
      <c r="I1499" t="s">
        <v>4042</v>
      </c>
      <c r="J1499" t="s">
        <v>4043</v>
      </c>
      <c r="K1499" t="s">
        <v>549</v>
      </c>
      <c r="L1499" t="s">
        <v>4042</v>
      </c>
      <c r="M1499" t="s">
        <v>4044</v>
      </c>
      <c r="N1499" t="s">
        <v>4045</v>
      </c>
      <c r="O1499" s="87">
        <f t="shared" si="95"/>
        <v>58.1</v>
      </c>
      <c r="P1499" t="s">
        <v>555</v>
      </c>
      <c r="Q1499" s="86">
        <v>581000</v>
      </c>
      <c r="R1499" s="86">
        <v>13130000</v>
      </c>
      <c r="S1499">
        <f t="shared" si="96"/>
        <v>13.13</v>
      </c>
      <c r="T1499" s="86">
        <v>11922</v>
      </c>
      <c r="U1499" t="s">
        <v>664</v>
      </c>
      <c r="W1499" t="s">
        <v>7863</v>
      </c>
    </row>
    <row r="1500" spans="1:23" ht="15" customHeight="1" x14ac:dyDescent="0.25">
      <c r="A1500" t="s">
        <v>3877</v>
      </c>
      <c r="B1500">
        <v>21449879</v>
      </c>
      <c r="C1500" t="s">
        <v>540</v>
      </c>
      <c r="D1500" t="s">
        <v>3878</v>
      </c>
      <c r="E1500" s="30" t="s">
        <v>3879</v>
      </c>
      <c r="F1500" t="s">
        <v>549</v>
      </c>
      <c r="G1500" t="s">
        <v>2141</v>
      </c>
      <c r="H1500" t="s">
        <v>2142</v>
      </c>
      <c r="I1500" t="s">
        <v>4046</v>
      </c>
      <c r="J1500" t="s">
        <v>4047</v>
      </c>
      <c r="K1500" t="s">
        <v>549</v>
      </c>
      <c r="L1500" t="s">
        <v>4046</v>
      </c>
      <c r="M1500" t="s">
        <v>4048</v>
      </c>
      <c r="N1500" t="s">
        <v>4049</v>
      </c>
      <c r="O1500" s="87">
        <f t="shared" si="95"/>
        <v>90</v>
      </c>
      <c r="P1500" t="s">
        <v>555</v>
      </c>
      <c r="Q1500" s="86">
        <v>900000</v>
      </c>
      <c r="R1500" s="86">
        <v>20330000</v>
      </c>
      <c r="S1500">
        <f t="shared" si="96"/>
        <v>20.329999999999998</v>
      </c>
      <c r="T1500" s="86">
        <v>11922</v>
      </c>
      <c r="U1500" t="s">
        <v>664</v>
      </c>
      <c r="W1500" t="s">
        <v>7863</v>
      </c>
    </row>
    <row r="1501" spans="1:23" ht="15" customHeight="1" x14ac:dyDescent="0.25">
      <c r="A1501" t="s">
        <v>3877</v>
      </c>
      <c r="B1501">
        <v>21449879</v>
      </c>
      <c r="C1501" t="s">
        <v>540</v>
      </c>
      <c r="D1501" t="s">
        <v>3878</v>
      </c>
      <c r="E1501" s="30" t="s">
        <v>3879</v>
      </c>
      <c r="F1501" t="s">
        <v>549</v>
      </c>
      <c r="G1501" t="s">
        <v>2141</v>
      </c>
      <c r="H1501" t="s">
        <v>2142</v>
      </c>
      <c r="I1501" t="s">
        <v>4050</v>
      </c>
      <c r="J1501" t="s">
        <v>4051</v>
      </c>
      <c r="K1501" t="s">
        <v>549</v>
      </c>
      <c r="L1501" t="s">
        <v>4050</v>
      </c>
      <c r="M1501" t="s">
        <v>4052</v>
      </c>
      <c r="N1501" t="s">
        <v>4053</v>
      </c>
      <c r="O1501" s="87">
        <f t="shared" si="95"/>
        <v>91.2</v>
      </c>
      <c r="P1501" t="s">
        <v>555</v>
      </c>
      <c r="Q1501" s="86">
        <v>912000</v>
      </c>
      <c r="R1501" s="86">
        <v>20620000</v>
      </c>
      <c r="S1501">
        <f t="shared" si="96"/>
        <v>20.62</v>
      </c>
      <c r="T1501" s="86">
        <v>15614</v>
      </c>
      <c r="U1501" t="s">
        <v>3889</v>
      </c>
      <c r="W1501" t="s">
        <v>7999</v>
      </c>
    </row>
    <row r="1502" spans="1:23" ht="15" customHeight="1" x14ac:dyDescent="0.25">
      <c r="A1502" t="s">
        <v>3877</v>
      </c>
      <c r="B1502">
        <v>21449879</v>
      </c>
      <c r="C1502" t="s">
        <v>540</v>
      </c>
      <c r="D1502" t="s">
        <v>3878</v>
      </c>
      <c r="E1502" s="30" t="s">
        <v>3879</v>
      </c>
      <c r="F1502" t="s">
        <v>549</v>
      </c>
      <c r="G1502" t="s">
        <v>2141</v>
      </c>
      <c r="H1502" t="s">
        <v>2142</v>
      </c>
      <c r="I1502" t="s">
        <v>4054</v>
      </c>
      <c r="J1502" t="s">
        <v>4055</v>
      </c>
      <c r="K1502" t="s">
        <v>549</v>
      </c>
      <c r="L1502" t="s">
        <v>4054</v>
      </c>
      <c r="M1502" t="s">
        <v>4056</v>
      </c>
      <c r="N1502" t="s">
        <v>4057</v>
      </c>
      <c r="O1502" s="87">
        <f t="shared" si="95"/>
        <v>23.2</v>
      </c>
      <c r="P1502" t="s">
        <v>555</v>
      </c>
      <c r="Q1502" s="86">
        <v>232000</v>
      </c>
      <c r="R1502" s="86">
        <v>5240000</v>
      </c>
      <c r="S1502">
        <f t="shared" si="96"/>
        <v>5.24</v>
      </c>
      <c r="T1502" s="86">
        <v>11880</v>
      </c>
      <c r="U1502" t="s">
        <v>4058</v>
      </c>
      <c r="W1502" t="s">
        <v>8613</v>
      </c>
    </row>
    <row r="1503" spans="1:23" ht="15" customHeight="1" x14ac:dyDescent="0.25">
      <c r="A1503" t="s">
        <v>3877</v>
      </c>
      <c r="B1503">
        <v>21449879</v>
      </c>
      <c r="C1503" t="s">
        <v>540</v>
      </c>
      <c r="D1503" t="s">
        <v>3878</v>
      </c>
      <c r="E1503" s="30" t="s">
        <v>3879</v>
      </c>
      <c r="F1503" t="s">
        <v>549</v>
      </c>
      <c r="G1503" t="s">
        <v>2141</v>
      </c>
      <c r="H1503" t="s">
        <v>2142</v>
      </c>
      <c r="I1503" t="s">
        <v>4059</v>
      </c>
      <c r="J1503" t="s">
        <v>4060</v>
      </c>
      <c r="K1503" t="s">
        <v>549</v>
      </c>
      <c r="L1503" t="s">
        <v>4059</v>
      </c>
      <c r="M1503" t="s">
        <v>4061</v>
      </c>
      <c r="N1503" t="s">
        <v>4062</v>
      </c>
      <c r="O1503" s="87">
        <f t="shared" si="95"/>
        <v>37</v>
      </c>
      <c r="P1503" t="s">
        <v>555</v>
      </c>
      <c r="Q1503" s="86">
        <v>370000</v>
      </c>
      <c r="R1503" s="86">
        <v>8360000</v>
      </c>
      <c r="S1503">
        <f t="shared" si="96"/>
        <v>8.36</v>
      </c>
      <c r="T1503" s="86">
        <v>14853</v>
      </c>
      <c r="U1503" t="s">
        <v>3518</v>
      </c>
      <c r="W1503" t="s">
        <v>7957</v>
      </c>
    </row>
    <row r="1504" spans="1:23" ht="15" customHeight="1" x14ac:dyDescent="0.25">
      <c r="A1504" t="s">
        <v>3877</v>
      </c>
      <c r="B1504">
        <v>21449879</v>
      </c>
      <c r="C1504" t="s">
        <v>540</v>
      </c>
      <c r="D1504" t="s">
        <v>3878</v>
      </c>
      <c r="E1504" s="30" t="s">
        <v>3879</v>
      </c>
      <c r="F1504" t="s">
        <v>549</v>
      </c>
      <c r="G1504" t="s">
        <v>2141</v>
      </c>
      <c r="H1504" t="s">
        <v>2142</v>
      </c>
      <c r="I1504" t="s">
        <v>4063</v>
      </c>
      <c r="J1504" t="s">
        <v>4064</v>
      </c>
      <c r="K1504" t="s">
        <v>549</v>
      </c>
      <c r="L1504" t="s">
        <v>4063</v>
      </c>
      <c r="M1504" t="s">
        <v>4065</v>
      </c>
      <c r="N1504" t="s">
        <v>4066</v>
      </c>
      <c r="O1504" s="87">
        <f t="shared" si="95"/>
        <v>200</v>
      </c>
      <c r="P1504" t="s">
        <v>555</v>
      </c>
      <c r="Q1504" s="86">
        <v>2000000</v>
      </c>
      <c r="R1504" s="86">
        <v>45210000</v>
      </c>
      <c r="S1504">
        <f t="shared" si="96"/>
        <v>45.21</v>
      </c>
      <c r="T1504" s="86">
        <v>11799</v>
      </c>
      <c r="U1504" t="s">
        <v>728</v>
      </c>
      <c r="W1504" t="s">
        <v>7875</v>
      </c>
    </row>
    <row r="1505" spans="1:23" ht="15" customHeight="1" x14ac:dyDescent="0.25">
      <c r="A1505" t="s">
        <v>3877</v>
      </c>
      <c r="B1505">
        <v>21449879</v>
      </c>
      <c r="C1505" t="s">
        <v>540</v>
      </c>
      <c r="D1505" t="s">
        <v>3878</v>
      </c>
      <c r="E1505" s="30" t="s">
        <v>3879</v>
      </c>
      <c r="F1505" t="s">
        <v>549</v>
      </c>
      <c r="G1505" t="s">
        <v>2141</v>
      </c>
      <c r="H1505" t="s">
        <v>2142</v>
      </c>
      <c r="I1505" t="s">
        <v>4067</v>
      </c>
      <c r="J1505" t="s">
        <v>4068</v>
      </c>
      <c r="K1505" t="s">
        <v>549</v>
      </c>
      <c r="L1505" t="s">
        <v>4067</v>
      </c>
      <c r="M1505" t="s">
        <v>4069</v>
      </c>
      <c r="N1505" t="s">
        <v>4070</v>
      </c>
      <c r="O1505" s="87">
        <f t="shared" si="95"/>
        <v>1045</v>
      </c>
      <c r="P1505" t="s">
        <v>555</v>
      </c>
      <c r="Q1505" s="86">
        <v>10450000</v>
      </c>
      <c r="R1505" s="86">
        <v>236230000</v>
      </c>
      <c r="S1505">
        <f t="shared" si="96"/>
        <v>236.23</v>
      </c>
      <c r="T1505" s="86">
        <v>11799</v>
      </c>
      <c r="U1505" t="s">
        <v>728</v>
      </c>
      <c r="W1505" t="s">
        <v>7875</v>
      </c>
    </row>
    <row r="1506" spans="1:23" ht="15" customHeight="1" x14ac:dyDescent="0.25">
      <c r="A1506" t="s">
        <v>3877</v>
      </c>
      <c r="B1506">
        <v>21449879</v>
      </c>
      <c r="C1506" t="s">
        <v>540</v>
      </c>
      <c r="D1506" t="s">
        <v>3878</v>
      </c>
      <c r="E1506" s="30" t="s">
        <v>3879</v>
      </c>
      <c r="F1506" t="s">
        <v>549</v>
      </c>
      <c r="G1506" t="s">
        <v>2141</v>
      </c>
      <c r="H1506" t="s">
        <v>2142</v>
      </c>
      <c r="I1506" t="s">
        <v>4071</v>
      </c>
      <c r="J1506" t="s">
        <v>4072</v>
      </c>
      <c r="K1506" t="s">
        <v>549</v>
      </c>
      <c r="L1506" t="s">
        <v>4071</v>
      </c>
      <c r="M1506" t="s">
        <v>4073</v>
      </c>
      <c r="N1506" t="s">
        <v>4074</v>
      </c>
      <c r="O1506" s="87">
        <f t="shared" si="95"/>
        <v>400</v>
      </c>
      <c r="P1506" t="s">
        <v>555</v>
      </c>
      <c r="Q1506" s="86">
        <v>4000000</v>
      </c>
      <c r="R1506" s="86">
        <v>90420000</v>
      </c>
      <c r="S1506">
        <f t="shared" si="96"/>
        <v>90.42</v>
      </c>
      <c r="T1506" s="86">
        <v>14839</v>
      </c>
      <c r="U1506" t="s">
        <v>4075</v>
      </c>
      <c r="W1506" t="s">
        <v>8614</v>
      </c>
    </row>
    <row r="1507" spans="1:23" ht="15" customHeight="1" x14ac:dyDescent="0.25">
      <c r="A1507" t="s">
        <v>3877</v>
      </c>
      <c r="B1507">
        <v>21449879</v>
      </c>
      <c r="C1507" t="s">
        <v>540</v>
      </c>
      <c r="D1507" t="s">
        <v>3878</v>
      </c>
      <c r="E1507" s="30" t="s">
        <v>3879</v>
      </c>
      <c r="F1507" t="s">
        <v>549</v>
      </c>
      <c r="G1507" t="s">
        <v>2141</v>
      </c>
      <c r="H1507" t="s">
        <v>2142</v>
      </c>
      <c r="I1507" t="s">
        <v>4076</v>
      </c>
      <c r="J1507" t="s">
        <v>4077</v>
      </c>
      <c r="K1507" t="s">
        <v>549</v>
      </c>
      <c r="L1507" t="s">
        <v>4076</v>
      </c>
      <c r="M1507" t="s">
        <v>4078</v>
      </c>
      <c r="N1507" t="s">
        <v>4079</v>
      </c>
      <c r="O1507" s="87">
        <f t="shared" si="95"/>
        <v>170</v>
      </c>
      <c r="P1507" t="s">
        <v>555</v>
      </c>
      <c r="Q1507" s="86">
        <v>1700000</v>
      </c>
      <c r="R1507" s="86">
        <v>38430000</v>
      </c>
      <c r="S1507">
        <f t="shared" si="96"/>
        <v>38.43</v>
      </c>
      <c r="T1507" s="86">
        <v>12170</v>
      </c>
      <c r="U1507" t="s">
        <v>4080</v>
      </c>
      <c r="W1507" t="s">
        <v>8615</v>
      </c>
    </row>
    <row r="1508" spans="1:23" ht="15" customHeight="1" x14ac:dyDescent="0.25">
      <c r="A1508" t="s">
        <v>3877</v>
      </c>
      <c r="B1508">
        <v>21449879</v>
      </c>
      <c r="C1508" t="s">
        <v>540</v>
      </c>
      <c r="D1508" t="s">
        <v>3878</v>
      </c>
      <c r="E1508" s="30" t="s">
        <v>3879</v>
      </c>
      <c r="F1508" t="s">
        <v>549</v>
      </c>
      <c r="G1508" t="s">
        <v>2141</v>
      </c>
      <c r="H1508" t="s">
        <v>2142</v>
      </c>
      <c r="I1508" t="s">
        <v>4081</v>
      </c>
      <c r="J1508" t="s">
        <v>4082</v>
      </c>
      <c r="K1508" t="s">
        <v>549</v>
      </c>
      <c r="L1508" t="s">
        <v>4081</v>
      </c>
      <c r="M1508" t="s">
        <v>4083</v>
      </c>
      <c r="N1508" t="s">
        <v>4084</v>
      </c>
      <c r="O1508" s="87">
        <f t="shared" si="95"/>
        <v>29.25</v>
      </c>
      <c r="P1508" t="s">
        <v>555</v>
      </c>
      <c r="Q1508" s="86">
        <v>292500</v>
      </c>
      <c r="R1508" s="86">
        <v>6610000</v>
      </c>
      <c r="S1508">
        <f t="shared" si="96"/>
        <v>6.61</v>
      </c>
      <c r="T1508" s="86">
        <v>15614</v>
      </c>
      <c r="U1508" t="s">
        <v>3889</v>
      </c>
      <c r="W1508" t="s">
        <v>7999</v>
      </c>
    </row>
    <row r="1509" spans="1:23" ht="15" customHeight="1" x14ac:dyDescent="0.25">
      <c r="A1509" t="s">
        <v>3877</v>
      </c>
      <c r="B1509">
        <v>21449879</v>
      </c>
      <c r="C1509" t="s">
        <v>540</v>
      </c>
      <c r="D1509" t="s">
        <v>3878</v>
      </c>
      <c r="E1509" s="30" t="s">
        <v>3879</v>
      </c>
      <c r="F1509" t="s">
        <v>549</v>
      </c>
      <c r="G1509" t="s">
        <v>2141</v>
      </c>
      <c r="H1509" t="s">
        <v>2142</v>
      </c>
      <c r="I1509" t="s">
        <v>4085</v>
      </c>
      <c r="J1509" t="s">
        <v>4086</v>
      </c>
      <c r="K1509" t="s">
        <v>549</v>
      </c>
      <c r="L1509" t="s">
        <v>4085</v>
      </c>
      <c r="M1509" t="s">
        <v>4087</v>
      </c>
      <c r="N1509" t="s">
        <v>4088</v>
      </c>
      <c r="O1509" s="87">
        <f t="shared" si="95"/>
        <v>16.5</v>
      </c>
      <c r="P1509" t="s">
        <v>555</v>
      </c>
      <c r="Q1509" s="86">
        <v>165000</v>
      </c>
      <c r="R1509" s="86">
        <v>3730000</v>
      </c>
      <c r="S1509">
        <f t="shared" si="96"/>
        <v>3.73</v>
      </c>
      <c r="T1509" s="86">
        <v>15614</v>
      </c>
      <c r="U1509" t="s">
        <v>3889</v>
      </c>
      <c r="W1509" t="s">
        <v>7999</v>
      </c>
    </row>
    <row r="1510" spans="1:23" ht="15" customHeight="1" x14ac:dyDescent="0.25">
      <c r="A1510" t="s">
        <v>3877</v>
      </c>
      <c r="B1510">
        <v>21449879</v>
      </c>
      <c r="C1510" t="s">
        <v>540</v>
      </c>
      <c r="D1510" t="s">
        <v>3878</v>
      </c>
      <c r="E1510" s="30" t="s">
        <v>3879</v>
      </c>
      <c r="F1510" t="s">
        <v>549</v>
      </c>
      <c r="G1510" t="s">
        <v>2141</v>
      </c>
      <c r="H1510" t="s">
        <v>2142</v>
      </c>
      <c r="I1510" t="s">
        <v>4089</v>
      </c>
      <c r="J1510" t="s">
        <v>4090</v>
      </c>
      <c r="K1510" t="s">
        <v>549</v>
      </c>
      <c r="L1510" t="s">
        <v>4089</v>
      </c>
      <c r="M1510" t="s">
        <v>4091</v>
      </c>
      <c r="N1510" t="s">
        <v>4092</v>
      </c>
      <c r="O1510" s="87">
        <f t="shared" si="95"/>
        <v>81</v>
      </c>
      <c r="P1510" t="s">
        <v>555</v>
      </c>
      <c r="Q1510" s="86">
        <v>810000</v>
      </c>
      <c r="R1510" s="86">
        <v>18310000</v>
      </c>
      <c r="S1510">
        <f t="shared" si="96"/>
        <v>18.309999999999999</v>
      </c>
      <c r="T1510" s="86">
        <v>15614</v>
      </c>
      <c r="U1510" t="s">
        <v>3889</v>
      </c>
      <c r="W1510" t="s">
        <v>7999</v>
      </c>
    </row>
    <row r="1511" spans="1:23" ht="15" customHeight="1" x14ac:dyDescent="0.25">
      <c r="A1511" t="s">
        <v>3877</v>
      </c>
      <c r="B1511">
        <v>21449879</v>
      </c>
      <c r="C1511" t="s">
        <v>540</v>
      </c>
      <c r="D1511" t="s">
        <v>3878</v>
      </c>
      <c r="E1511" s="30" t="s">
        <v>3879</v>
      </c>
      <c r="F1511" t="s">
        <v>549</v>
      </c>
      <c r="G1511" t="s">
        <v>2141</v>
      </c>
      <c r="H1511" t="s">
        <v>2142</v>
      </c>
      <c r="I1511" t="s">
        <v>4093</v>
      </c>
      <c r="J1511" t="s">
        <v>4094</v>
      </c>
      <c r="K1511" t="s">
        <v>549</v>
      </c>
      <c r="L1511" t="s">
        <v>4093</v>
      </c>
      <c r="M1511" t="s">
        <v>4095</v>
      </c>
      <c r="N1511" t="s">
        <v>4096</v>
      </c>
      <c r="O1511" s="87">
        <f t="shared" si="95"/>
        <v>32.4</v>
      </c>
      <c r="P1511" t="s">
        <v>555</v>
      </c>
      <c r="Q1511" s="86">
        <v>324000</v>
      </c>
      <c r="R1511" s="86">
        <v>7320000</v>
      </c>
      <c r="S1511">
        <f t="shared" si="96"/>
        <v>7.32</v>
      </c>
      <c r="T1511" s="86">
        <v>15614</v>
      </c>
      <c r="U1511" t="s">
        <v>3889</v>
      </c>
      <c r="W1511" t="s">
        <v>7999</v>
      </c>
    </row>
    <row r="1512" spans="1:23" ht="15" customHeight="1" x14ac:dyDescent="0.25">
      <c r="A1512" t="s">
        <v>3877</v>
      </c>
      <c r="B1512">
        <v>21449879</v>
      </c>
      <c r="C1512" t="s">
        <v>540</v>
      </c>
      <c r="D1512" t="s">
        <v>3878</v>
      </c>
      <c r="E1512" s="30" t="s">
        <v>3879</v>
      </c>
      <c r="F1512" t="s">
        <v>549</v>
      </c>
      <c r="G1512" t="s">
        <v>2141</v>
      </c>
      <c r="H1512" t="s">
        <v>2142</v>
      </c>
      <c r="I1512" t="s">
        <v>4097</v>
      </c>
      <c r="J1512" t="s">
        <v>4098</v>
      </c>
      <c r="K1512" t="s">
        <v>549</v>
      </c>
      <c r="L1512" t="s">
        <v>4097</v>
      </c>
      <c r="M1512" t="s">
        <v>4099</v>
      </c>
      <c r="N1512" t="s">
        <v>4100</v>
      </c>
      <c r="O1512" s="87">
        <f t="shared" si="95"/>
        <v>36.75</v>
      </c>
      <c r="P1512" t="s">
        <v>555</v>
      </c>
      <c r="Q1512" s="86">
        <v>367500</v>
      </c>
      <c r="R1512" s="86">
        <v>8310000</v>
      </c>
      <c r="S1512">
        <f t="shared" si="96"/>
        <v>8.31</v>
      </c>
      <c r="T1512" s="86">
        <v>11353</v>
      </c>
      <c r="U1512" t="s">
        <v>4101</v>
      </c>
      <c r="W1512" t="s">
        <v>8616</v>
      </c>
    </row>
    <row r="1513" spans="1:23" ht="15" customHeight="1" x14ac:dyDescent="0.25">
      <c r="A1513" t="s">
        <v>3877</v>
      </c>
      <c r="B1513">
        <v>21449879</v>
      </c>
      <c r="C1513" t="s">
        <v>540</v>
      </c>
      <c r="D1513" t="s">
        <v>3878</v>
      </c>
      <c r="E1513" s="30" t="s">
        <v>3879</v>
      </c>
      <c r="F1513" t="s">
        <v>549</v>
      </c>
      <c r="G1513" t="s">
        <v>2141</v>
      </c>
      <c r="H1513" t="s">
        <v>2142</v>
      </c>
      <c r="I1513" t="s">
        <v>4102</v>
      </c>
      <c r="J1513" t="s">
        <v>4103</v>
      </c>
      <c r="K1513" t="s">
        <v>549</v>
      </c>
      <c r="L1513" t="s">
        <v>4102</v>
      </c>
      <c r="M1513" t="s">
        <v>4104</v>
      </c>
      <c r="N1513" t="s">
        <v>4105</v>
      </c>
      <c r="O1513" s="87">
        <f t="shared" si="95"/>
        <v>268</v>
      </c>
      <c r="P1513" t="s">
        <v>555</v>
      </c>
      <c r="Q1513" s="86">
        <v>2680000</v>
      </c>
      <c r="R1513" s="86">
        <v>60580000</v>
      </c>
      <c r="S1513">
        <f t="shared" si="96"/>
        <v>60.58</v>
      </c>
      <c r="T1513" s="86">
        <v>15614</v>
      </c>
      <c r="U1513" t="s">
        <v>3889</v>
      </c>
      <c r="W1513" t="s">
        <v>7999</v>
      </c>
    </row>
    <row r="1514" spans="1:23" ht="15" customHeight="1" x14ac:dyDescent="0.25">
      <c r="A1514" t="s">
        <v>3877</v>
      </c>
      <c r="B1514">
        <v>21449879</v>
      </c>
      <c r="C1514" t="s">
        <v>540</v>
      </c>
      <c r="D1514" t="s">
        <v>3878</v>
      </c>
      <c r="E1514" s="30" t="s">
        <v>3879</v>
      </c>
      <c r="F1514" t="s">
        <v>549</v>
      </c>
      <c r="G1514" t="s">
        <v>2141</v>
      </c>
      <c r="H1514" t="s">
        <v>2142</v>
      </c>
      <c r="I1514" t="s">
        <v>4106</v>
      </c>
      <c r="J1514" t="s">
        <v>4107</v>
      </c>
      <c r="K1514" t="s">
        <v>549</v>
      </c>
      <c r="L1514" t="s">
        <v>4106</v>
      </c>
      <c r="M1514" t="s">
        <v>4108</v>
      </c>
      <c r="N1514" t="s">
        <v>4109</v>
      </c>
      <c r="O1514" s="87">
        <f t="shared" si="95"/>
        <v>120</v>
      </c>
      <c r="P1514" t="s">
        <v>555</v>
      </c>
      <c r="Q1514" s="86">
        <v>1200000</v>
      </c>
      <c r="R1514" s="86">
        <v>27130000</v>
      </c>
      <c r="S1514">
        <f t="shared" si="96"/>
        <v>27.13</v>
      </c>
      <c r="T1514" s="86">
        <v>15614</v>
      </c>
      <c r="U1514" t="s">
        <v>3889</v>
      </c>
      <c r="W1514" t="s">
        <v>7999</v>
      </c>
    </row>
    <row r="1515" spans="1:23" ht="15" customHeight="1" x14ac:dyDescent="0.25">
      <c r="A1515" t="s">
        <v>3877</v>
      </c>
      <c r="B1515">
        <v>21449879</v>
      </c>
      <c r="C1515" t="s">
        <v>540</v>
      </c>
      <c r="D1515" t="s">
        <v>3878</v>
      </c>
      <c r="E1515" s="30" t="s">
        <v>3879</v>
      </c>
      <c r="F1515" t="s">
        <v>549</v>
      </c>
      <c r="G1515" t="s">
        <v>2141</v>
      </c>
      <c r="H1515" t="s">
        <v>2142</v>
      </c>
      <c r="I1515" t="s">
        <v>4110</v>
      </c>
      <c r="J1515" t="s">
        <v>4111</v>
      </c>
      <c r="K1515" t="s">
        <v>549</v>
      </c>
      <c r="L1515" t="s">
        <v>4110</v>
      </c>
      <c r="M1515" t="s">
        <v>4112</v>
      </c>
      <c r="N1515" t="s">
        <v>4113</v>
      </c>
      <c r="O1515" s="87">
        <f t="shared" si="95"/>
        <v>46.9</v>
      </c>
      <c r="P1515" t="s">
        <v>555</v>
      </c>
      <c r="Q1515" s="86">
        <v>469000</v>
      </c>
      <c r="R1515" s="86">
        <v>10600000</v>
      </c>
      <c r="S1515">
        <f t="shared" si="96"/>
        <v>10.6</v>
      </c>
      <c r="T1515" s="86">
        <v>15614</v>
      </c>
      <c r="U1515" t="s">
        <v>3889</v>
      </c>
      <c r="W1515" t="s">
        <v>7999</v>
      </c>
    </row>
    <row r="1516" spans="1:23" ht="15" customHeight="1" x14ac:dyDescent="0.25">
      <c r="A1516" t="s">
        <v>3877</v>
      </c>
      <c r="B1516">
        <v>21449879</v>
      </c>
      <c r="C1516" t="s">
        <v>540</v>
      </c>
      <c r="D1516" t="s">
        <v>3878</v>
      </c>
      <c r="E1516" s="30" t="s">
        <v>3879</v>
      </c>
      <c r="F1516" t="s">
        <v>549</v>
      </c>
      <c r="G1516" t="s">
        <v>2141</v>
      </c>
      <c r="H1516" t="s">
        <v>2142</v>
      </c>
      <c r="I1516" t="s">
        <v>4114</v>
      </c>
      <c r="J1516" t="s">
        <v>4115</v>
      </c>
      <c r="K1516" t="s">
        <v>549</v>
      </c>
      <c r="L1516" t="s">
        <v>4114</v>
      </c>
      <c r="M1516" t="s">
        <v>4116</v>
      </c>
      <c r="N1516" t="s">
        <v>4117</v>
      </c>
      <c r="O1516" s="87">
        <f t="shared" si="95"/>
        <v>15</v>
      </c>
      <c r="P1516" t="s">
        <v>555</v>
      </c>
      <c r="Q1516" s="86">
        <v>150000</v>
      </c>
      <c r="R1516" s="86">
        <v>3390000</v>
      </c>
      <c r="S1516">
        <f t="shared" si="96"/>
        <v>3.39</v>
      </c>
      <c r="T1516" s="86">
        <v>11799</v>
      </c>
      <c r="U1516" t="s">
        <v>728</v>
      </c>
      <c r="W1516" t="s">
        <v>7875</v>
      </c>
    </row>
    <row r="1517" spans="1:23" ht="15" customHeight="1" x14ac:dyDescent="0.25">
      <c r="A1517" t="s">
        <v>3877</v>
      </c>
      <c r="B1517">
        <v>21449879</v>
      </c>
      <c r="C1517" t="s">
        <v>540</v>
      </c>
      <c r="D1517" t="s">
        <v>3878</v>
      </c>
      <c r="E1517" s="30" t="s">
        <v>3879</v>
      </c>
      <c r="F1517" t="s">
        <v>549</v>
      </c>
      <c r="G1517" t="s">
        <v>2141</v>
      </c>
      <c r="H1517" t="s">
        <v>2142</v>
      </c>
      <c r="I1517" t="s">
        <v>4118</v>
      </c>
      <c r="J1517" t="s">
        <v>4119</v>
      </c>
      <c r="K1517" t="s">
        <v>549</v>
      </c>
      <c r="L1517" t="s">
        <v>4118</v>
      </c>
      <c r="M1517" t="s">
        <v>4120</v>
      </c>
      <c r="N1517" t="s">
        <v>4121</v>
      </c>
      <c r="O1517" s="87">
        <f t="shared" si="95"/>
        <v>114</v>
      </c>
      <c r="P1517" t="s">
        <v>555</v>
      </c>
      <c r="Q1517" s="86">
        <v>1140000</v>
      </c>
      <c r="R1517" s="86">
        <v>25760000</v>
      </c>
      <c r="S1517">
        <f t="shared" si="96"/>
        <v>25.76</v>
      </c>
      <c r="T1517" s="86">
        <v>11799</v>
      </c>
      <c r="U1517" t="s">
        <v>728</v>
      </c>
      <c r="W1517" t="s">
        <v>7875</v>
      </c>
    </row>
    <row r="1518" spans="1:23" ht="15" customHeight="1" x14ac:dyDescent="0.25">
      <c r="A1518" t="s">
        <v>3877</v>
      </c>
      <c r="B1518">
        <v>21449879</v>
      </c>
      <c r="C1518" t="s">
        <v>540</v>
      </c>
      <c r="D1518" t="s">
        <v>3878</v>
      </c>
      <c r="E1518" s="30" t="s">
        <v>3879</v>
      </c>
      <c r="F1518" t="s">
        <v>549</v>
      </c>
      <c r="G1518" t="s">
        <v>2141</v>
      </c>
      <c r="H1518" t="s">
        <v>2142</v>
      </c>
      <c r="I1518" t="s">
        <v>4122</v>
      </c>
      <c r="J1518" t="s">
        <v>4123</v>
      </c>
      <c r="K1518" t="s">
        <v>549</v>
      </c>
      <c r="L1518" t="s">
        <v>4122</v>
      </c>
      <c r="M1518" t="s">
        <v>4124</v>
      </c>
      <c r="N1518" t="s">
        <v>4125</v>
      </c>
      <c r="O1518" s="87">
        <f t="shared" ref="O1518:O1549" si="97">Q1518/10000</f>
        <v>312</v>
      </c>
      <c r="P1518" t="s">
        <v>555</v>
      </c>
      <c r="Q1518" s="86">
        <v>3120000</v>
      </c>
      <c r="R1518" s="86">
        <v>70530000</v>
      </c>
      <c r="S1518">
        <f t="shared" ref="S1518:S1549" si="98">R1518/1000000</f>
        <v>70.53</v>
      </c>
      <c r="T1518" s="86">
        <v>11908</v>
      </c>
      <c r="U1518" t="s">
        <v>2165</v>
      </c>
      <c r="W1518" t="s">
        <v>8000</v>
      </c>
    </row>
    <row r="1519" spans="1:23" ht="15" customHeight="1" x14ac:dyDescent="0.25">
      <c r="A1519" t="s">
        <v>3877</v>
      </c>
      <c r="B1519">
        <v>21449879</v>
      </c>
      <c r="C1519" t="s">
        <v>540</v>
      </c>
      <c r="D1519" t="s">
        <v>3878</v>
      </c>
      <c r="E1519" s="30" t="s">
        <v>3879</v>
      </c>
      <c r="F1519" t="s">
        <v>549</v>
      </c>
      <c r="G1519" t="s">
        <v>2141</v>
      </c>
      <c r="H1519" t="s">
        <v>2142</v>
      </c>
      <c r="I1519" t="s">
        <v>4126</v>
      </c>
      <c r="J1519" t="s">
        <v>4127</v>
      </c>
      <c r="K1519" t="s">
        <v>549</v>
      </c>
      <c r="L1519" t="s">
        <v>4126</v>
      </c>
      <c r="M1519" t="s">
        <v>4128</v>
      </c>
      <c r="N1519" t="s">
        <v>4129</v>
      </c>
      <c r="O1519" s="87">
        <f t="shared" si="97"/>
        <v>6000</v>
      </c>
      <c r="P1519" t="s">
        <v>555</v>
      </c>
      <c r="Q1519" s="86">
        <v>60000000</v>
      </c>
      <c r="R1519" s="86">
        <v>1356350000</v>
      </c>
      <c r="S1519" s="168">
        <f t="shared" si="98"/>
        <v>1356.35</v>
      </c>
      <c r="T1519" s="86">
        <v>11908</v>
      </c>
      <c r="U1519" t="s">
        <v>2165</v>
      </c>
      <c r="W1519" t="s">
        <v>8000</v>
      </c>
    </row>
    <row r="1520" spans="1:23" ht="15" customHeight="1" x14ac:dyDescent="0.25">
      <c r="A1520" t="s">
        <v>3877</v>
      </c>
      <c r="B1520">
        <v>21449879</v>
      </c>
      <c r="C1520" t="s">
        <v>540</v>
      </c>
      <c r="D1520" t="s">
        <v>3878</v>
      </c>
      <c r="E1520" s="30" t="s">
        <v>3879</v>
      </c>
      <c r="F1520" t="s">
        <v>549</v>
      </c>
      <c r="G1520" t="s">
        <v>2141</v>
      </c>
      <c r="H1520" t="s">
        <v>2142</v>
      </c>
      <c r="I1520" t="s">
        <v>4130</v>
      </c>
      <c r="J1520" t="s">
        <v>4131</v>
      </c>
      <c r="K1520" t="s">
        <v>549</v>
      </c>
      <c r="L1520" t="s">
        <v>4130</v>
      </c>
      <c r="M1520" t="s">
        <v>4132</v>
      </c>
      <c r="N1520" t="s">
        <v>4133</v>
      </c>
      <c r="O1520" s="87">
        <f t="shared" si="97"/>
        <v>40</v>
      </c>
      <c r="P1520" t="s">
        <v>555</v>
      </c>
      <c r="Q1520" s="86">
        <v>400000</v>
      </c>
      <c r="R1520" s="86">
        <v>9040000</v>
      </c>
      <c r="S1520">
        <f t="shared" si="98"/>
        <v>9.0399999999999991</v>
      </c>
      <c r="T1520" s="86">
        <v>15614</v>
      </c>
      <c r="U1520" t="s">
        <v>3889</v>
      </c>
      <c r="W1520" t="s">
        <v>7999</v>
      </c>
    </row>
    <row r="1521" spans="1:23" ht="15" customHeight="1" x14ac:dyDescent="0.25">
      <c r="A1521" t="s">
        <v>3877</v>
      </c>
      <c r="B1521">
        <v>21449879</v>
      </c>
      <c r="C1521" t="s">
        <v>540</v>
      </c>
      <c r="D1521" t="s">
        <v>3878</v>
      </c>
      <c r="E1521" s="30" t="s">
        <v>3879</v>
      </c>
      <c r="F1521" t="s">
        <v>549</v>
      </c>
      <c r="G1521" t="s">
        <v>2141</v>
      </c>
      <c r="H1521" t="s">
        <v>2142</v>
      </c>
      <c r="I1521" t="s">
        <v>4134</v>
      </c>
      <c r="J1521" t="s">
        <v>4135</v>
      </c>
      <c r="K1521" t="s">
        <v>549</v>
      </c>
      <c r="L1521" t="s">
        <v>4134</v>
      </c>
      <c r="M1521" t="s">
        <v>4136</v>
      </c>
      <c r="N1521" t="s">
        <v>4137</v>
      </c>
      <c r="O1521" s="87">
        <f t="shared" si="97"/>
        <v>221</v>
      </c>
      <c r="P1521" t="s">
        <v>555</v>
      </c>
      <c r="Q1521" s="86">
        <v>2210000</v>
      </c>
      <c r="R1521" s="86">
        <v>49960000</v>
      </c>
      <c r="S1521">
        <f t="shared" si="98"/>
        <v>49.96</v>
      </c>
      <c r="T1521" s="86">
        <v>15614</v>
      </c>
      <c r="U1521" t="s">
        <v>3889</v>
      </c>
      <c r="W1521" t="s">
        <v>7999</v>
      </c>
    </row>
    <row r="1522" spans="1:23" ht="15" customHeight="1" x14ac:dyDescent="0.25">
      <c r="A1522" t="s">
        <v>3877</v>
      </c>
      <c r="B1522">
        <v>21449879</v>
      </c>
      <c r="C1522" t="s">
        <v>540</v>
      </c>
      <c r="D1522" t="s">
        <v>3878</v>
      </c>
      <c r="E1522" s="30" t="s">
        <v>3879</v>
      </c>
      <c r="F1522" t="s">
        <v>549</v>
      </c>
      <c r="G1522" t="s">
        <v>2141</v>
      </c>
      <c r="H1522" t="s">
        <v>2142</v>
      </c>
      <c r="I1522" t="s">
        <v>4138</v>
      </c>
      <c r="J1522" t="s">
        <v>4139</v>
      </c>
      <c r="K1522" t="s">
        <v>549</v>
      </c>
      <c r="L1522" t="s">
        <v>4138</v>
      </c>
      <c r="M1522" t="s">
        <v>4140</v>
      </c>
      <c r="N1522" t="s">
        <v>4141</v>
      </c>
      <c r="O1522" s="87">
        <f t="shared" si="97"/>
        <v>110</v>
      </c>
      <c r="P1522" t="s">
        <v>555</v>
      </c>
      <c r="Q1522" s="86">
        <v>1100000</v>
      </c>
      <c r="R1522" s="86">
        <v>24870000</v>
      </c>
      <c r="S1522">
        <f t="shared" si="98"/>
        <v>24.87</v>
      </c>
      <c r="T1522" s="86">
        <v>15614</v>
      </c>
      <c r="U1522" t="s">
        <v>3889</v>
      </c>
      <c r="W1522" t="s">
        <v>7999</v>
      </c>
    </row>
    <row r="1523" spans="1:23" ht="15" customHeight="1" x14ac:dyDescent="0.25">
      <c r="A1523" t="s">
        <v>3877</v>
      </c>
      <c r="B1523">
        <v>21449879</v>
      </c>
      <c r="C1523" t="s">
        <v>540</v>
      </c>
      <c r="D1523" t="s">
        <v>3878</v>
      </c>
      <c r="E1523" s="30" t="s">
        <v>3879</v>
      </c>
      <c r="F1523" t="s">
        <v>549</v>
      </c>
      <c r="G1523" t="s">
        <v>2141</v>
      </c>
      <c r="H1523" t="s">
        <v>2142</v>
      </c>
      <c r="I1523" t="s">
        <v>4142</v>
      </c>
      <c r="J1523" t="s">
        <v>4143</v>
      </c>
      <c r="K1523" t="s">
        <v>549</v>
      </c>
      <c r="L1523" t="s">
        <v>4142</v>
      </c>
      <c r="M1523" t="s">
        <v>4144</v>
      </c>
      <c r="N1523" t="s">
        <v>4145</v>
      </c>
      <c r="O1523" s="87">
        <f t="shared" si="97"/>
        <v>36</v>
      </c>
      <c r="P1523" t="s">
        <v>555</v>
      </c>
      <c r="Q1523" s="86">
        <v>360000</v>
      </c>
      <c r="R1523" s="86">
        <v>8140000</v>
      </c>
      <c r="S1523">
        <f t="shared" si="98"/>
        <v>8.14</v>
      </c>
      <c r="T1523" s="86">
        <v>11915</v>
      </c>
      <c r="U1523" t="s">
        <v>4146</v>
      </c>
      <c r="W1523" t="s">
        <v>8617</v>
      </c>
    </row>
    <row r="1524" spans="1:23" ht="15" customHeight="1" x14ac:dyDescent="0.25">
      <c r="A1524" t="s">
        <v>3877</v>
      </c>
      <c r="B1524">
        <v>21449879</v>
      </c>
      <c r="C1524" t="s">
        <v>540</v>
      </c>
      <c r="D1524" t="s">
        <v>3878</v>
      </c>
      <c r="E1524" s="30" t="s">
        <v>3879</v>
      </c>
      <c r="F1524" t="s">
        <v>549</v>
      </c>
      <c r="G1524" t="s">
        <v>2141</v>
      </c>
      <c r="H1524" t="s">
        <v>2142</v>
      </c>
      <c r="I1524" t="s">
        <v>4147</v>
      </c>
      <c r="J1524" t="s">
        <v>4148</v>
      </c>
      <c r="K1524" t="s">
        <v>549</v>
      </c>
      <c r="L1524" t="s">
        <v>4147</v>
      </c>
      <c r="M1524" t="s">
        <v>4149</v>
      </c>
      <c r="N1524" t="s">
        <v>4150</v>
      </c>
      <c r="O1524" s="87">
        <f t="shared" si="97"/>
        <v>900</v>
      </c>
      <c r="P1524" t="s">
        <v>555</v>
      </c>
      <c r="Q1524" s="86">
        <v>9000000</v>
      </c>
      <c r="R1524" s="86">
        <v>203460000</v>
      </c>
      <c r="S1524">
        <f t="shared" si="98"/>
        <v>203.46</v>
      </c>
      <c r="T1524" s="86">
        <v>11913</v>
      </c>
      <c r="U1524" t="s">
        <v>742</v>
      </c>
      <c r="W1524" t="s">
        <v>4749</v>
      </c>
    </row>
    <row r="1525" spans="1:23" ht="15" customHeight="1" x14ac:dyDescent="0.25">
      <c r="A1525" t="s">
        <v>3877</v>
      </c>
      <c r="B1525">
        <v>21449879</v>
      </c>
      <c r="C1525" t="s">
        <v>540</v>
      </c>
      <c r="D1525" t="s">
        <v>3878</v>
      </c>
      <c r="E1525" s="30" t="s">
        <v>3879</v>
      </c>
      <c r="F1525" t="s">
        <v>549</v>
      </c>
      <c r="G1525" t="s">
        <v>2141</v>
      </c>
      <c r="H1525" t="s">
        <v>2142</v>
      </c>
      <c r="I1525" t="s">
        <v>4151</v>
      </c>
      <c r="J1525" t="s">
        <v>4152</v>
      </c>
      <c r="K1525" t="s">
        <v>549</v>
      </c>
      <c r="L1525" t="s">
        <v>4151</v>
      </c>
      <c r="M1525" t="s">
        <v>4153</v>
      </c>
      <c r="N1525" t="s">
        <v>4154</v>
      </c>
      <c r="O1525" s="87">
        <f t="shared" si="97"/>
        <v>69</v>
      </c>
      <c r="P1525" t="s">
        <v>555</v>
      </c>
      <c r="Q1525" s="86">
        <v>690000</v>
      </c>
      <c r="R1525" s="86">
        <v>15600000</v>
      </c>
      <c r="S1525">
        <f t="shared" si="98"/>
        <v>15.6</v>
      </c>
      <c r="T1525" s="86">
        <v>11931</v>
      </c>
      <c r="U1525" t="s">
        <v>3390</v>
      </c>
      <c r="W1525" t="s">
        <v>8006</v>
      </c>
    </row>
    <row r="1526" spans="1:23" ht="15" customHeight="1" x14ac:dyDescent="0.25">
      <c r="A1526" t="s">
        <v>3877</v>
      </c>
      <c r="B1526">
        <v>21449879</v>
      </c>
      <c r="C1526" t="s">
        <v>540</v>
      </c>
      <c r="D1526" t="s">
        <v>3878</v>
      </c>
      <c r="E1526" s="30" t="s">
        <v>3879</v>
      </c>
      <c r="F1526" t="s">
        <v>549</v>
      </c>
      <c r="G1526" t="s">
        <v>2141</v>
      </c>
      <c r="H1526" t="s">
        <v>2142</v>
      </c>
      <c r="I1526" t="s">
        <v>4155</v>
      </c>
      <c r="J1526" t="s">
        <v>4156</v>
      </c>
      <c r="K1526" t="s">
        <v>549</v>
      </c>
      <c r="L1526" t="s">
        <v>4155</v>
      </c>
      <c r="M1526" t="s">
        <v>4157</v>
      </c>
      <c r="N1526" t="s">
        <v>4158</v>
      </c>
      <c r="O1526" s="87">
        <f t="shared" si="97"/>
        <v>27</v>
      </c>
      <c r="P1526" t="s">
        <v>555</v>
      </c>
      <c r="Q1526" s="86">
        <v>270000</v>
      </c>
      <c r="R1526" s="86">
        <v>6100000</v>
      </c>
      <c r="S1526">
        <f t="shared" si="98"/>
        <v>6.1</v>
      </c>
      <c r="T1526" s="86">
        <v>11636</v>
      </c>
      <c r="U1526" t="s">
        <v>2313</v>
      </c>
      <c r="W1526" t="s">
        <v>7963</v>
      </c>
    </row>
    <row r="1527" spans="1:23" ht="15" customHeight="1" x14ac:dyDescent="0.25">
      <c r="A1527" t="s">
        <v>3877</v>
      </c>
      <c r="B1527">
        <v>21449879</v>
      </c>
      <c r="C1527" t="s">
        <v>540</v>
      </c>
      <c r="D1527" t="s">
        <v>3878</v>
      </c>
      <c r="E1527" s="30" t="s">
        <v>3879</v>
      </c>
      <c r="F1527" t="s">
        <v>549</v>
      </c>
      <c r="G1527" t="s">
        <v>2141</v>
      </c>
      <c r="H1527" t="s">
        <v>2142</v>
      </c>
      <c r="I1527" t="s">
        <v>4159</v>
      </c>
      <c r="J1527" t="s">
        <v>4160</v>
      </c>
      <c r="K1527" t="s">
        <v>549</v>
      </c>
      <c r="L1527" t="s">
        <v>4159</v>
      </c>
      <c r="M1527" t="s">
        <v>4161</v>
      </c>
      <c r="N1527" t="s">
        <v>4162</v>
      </c>
      <c r="O1527" s="87">
        <f t="shared" si="97"/>
        <v>48</v>
      </c>
      <c r="P1527" t="s">
        <v>555</v>
      </c>
      <c r="Q1527" s="86">
        <v>480000</v>
      </c>
      <c r="R1527" s="86">
        <v>10850000</v>
      </c>
      <c r="S1527">
        <f t="shared" si="98"/>
        <v>10.85</v>
      </c>
      <c r="T1527" s="86">
        <v>11931</v>
      </c>
      <c r="U1527" t="s">
        <v>3390</v>
      </c>
      <c r="W1527" t="s">
        <v>8006</v>
      </c>
    </row>
    <row r="1528" spans="1:23" ht="15" customHeight="1" x14ac:dyDescent="0.25">
      <c r="A1528" t="s">
        <v>3877</v>
      </c>
      <c r="B1528">
        <v>21449879</v>
      </c>
      <c r="C1528" t="s">
        <v>540</v>
      </c>
      <c r="D1528" t="s">
        <v>3878</v>
      </c>
      <c r="E1528" s="30" t="s">
        <v>3879</v>
      </c>
      <c r="F1528" t="s">
        <v>549</v>
      </c>
      <c r="G1528" t="s">
        <v>2141</v>
      </c>
      <c r="H1528" t="s">
        <v>2142</v>
      </c>
      <c r="I1528" t="s">
        <v>4163</v>
      </c>
      <c r="J1528" t="s">
        <v>4164</v>
      </c>
      <c r="K1528" t="s">
        <v>549</v>
      </c>
      <c r="L1528" t="s">
        <v>4163</v>
      </c>
      <c r="M1528" t="s">
        <v>4165</v>
      </c>
      <c r="N1528" t="s">
        <v>4166</v>
      </c>
      <c r="O1528" s="87">
        <f t="shared" si="97"/>
        <v>1440</v>
      </c>
      <c r="P1528" t="s">
        <v>555</v>
      </c>
      <c r="Q1528" s="86">
        <v>14400000</v>
      </c>
      <c r="R1528" s="86">
        <v>325530000</v>
      </c>
      <c r="S1528">
        <f t="shared" si="98"/>
        <v>325.52999999999997</v>
      </c>
      <c r="T1528" s="86">
        <v>11382</v>
      </c>
      <c r="U1528" t="s">
        <v>828</v>
      </c>
      <c r="W1528" t="s">
        <v>7884</v>
      </c>
    </row>
    <row r="1529" spans="1:23" ht="15" customHeight="1" x14ac:dyDescent="0.25">
      <c r="A1529" t="s">
        <v>3877</v>
      </c>
      <c r="B1529">
        <v>21449879</v>
      </c>
      <c r="C1529" t="s">
        <v>540</v>
      </c>
      <c r="D1529" t="s">
        <v>3878</v>
      </c>
      <c r="E1529" s="30" t="s">
        <v>3879</v>
      </c>
      <c r="F1529" t="s">
        <v>549</v>
      </c>
      <c r="G1529" t="s">
        <v>2141</v>
      </c>
      <c r="H1529" t="s">
        <v>2142</v>
      </c>
      <c r="I1529" t="s">
        <v>4167</v>
      </c>
      <c r="J1529" t="s">
        <v>4168</v>
      </c>
      <c r="K1529" t="s">
        <v>549</v>
      </c>
      <c r="L1529" t="s">
        <v>4167</v>
      </c>
      <c r="M1529" t="s">
        <v>4169</v>
      </c>
      <c r="N1529" t="s">
        <v>4170</v>
      </c>
      <c r="O1529" s="87">
        <f t="shared" si="97"/>
        <v>354.75</v>
      </c>
      <c r="P1529" t="s">
        <v>555</v>
      </c>
      <c r="Q1529" s="86">
        <v>3547500</v>
      </c>
      <c r="R1529" s="86">
        <v>80190000</v>
      </c>
      <c r="S1529">
        <f t="shared" si="98"/>
        <v>80.19</v>
      </c>
      <c r="T1529" s="86">
        <v>11382</v>
      </c>
      <c r="U1529" t="s">
        <v>828</v>
      </c>
      <c r="W1529" t="s">
        <v>7884</v>
      </c>
    </row>
    <row r="1530" spans="1:23" ht="15" customHeight="1" x14ac:dyDescent="0.25">
      <c r="A1530" t="s">
        <v>3877</v>
      </c>
      <c r="B1530">
        <v>21449879</v>
      </c>
      <c r="C1530" t="s">
        <v>540</v>
      </c>
      <c r="D1530" t="s">
        <v>3878</v>
      </c>
      <c r="E1530" s="30" t="s">
        <v>3879</v>
      </c>
      <c r="F1530" t="s">
        <v>549</v>
      </c>
      <c r="G1530" t="s">
        <v>2141</v>
      </c>
      <c r="H1530" t="s">
        <v>2142</v>
      </c>
      <c r="I1530" t="s">
        <v>4171</v>
      </c>
      <c r="J1530" t="s">
        <v>4172</v>
      </c>
      <c r="K1530" t="s">
        <v>549</v>
      </c>
      <c r="L1530" t="s">
        <v>4171</v>
      </c>
      <c r="M1530" t="s">
        <v>4173</v>
      </c>
      <c r="N1530" t="s">
        <v>4174</v>
      </c>
      <c r="O1530" s="87">
        <f t="shared" si="97"/>
        <v>35.200000000000003</v>
      </c>
      <c r="P1530" t="s">
        <v>555</v>
      </c>
      <c r="Q1530" s="86">
        <v>352000</v>
      </c>
      <c r="R1530" s="86">
        <v>7960000</v>
      </c>
      <c r="S1530">
        <f t="shared" si="98"/>
        <v>7.96</v>
      </c>
      <c r="T1530" s="86">
        <v>11382</v>
      </c>
      <c r="U1530" t="s">
        <v>828</v>
      </c>
      <c r="W1530" t="s">
        <v>7884</v>
      </c>
    </row>
    <row r="1531" spans="1:23" ht="15" customHeight="1" x14ac:dyDescent="0.25">
      <c r="A1531" t="s">
        <v>3877</v>
      </c>
      <c r="B1531">
        <v>21449879</v>
      </c>
      <c r="C1531" t="s">
        <v>540</v>
      </c>
      <c r="D1531" t="s">
        <v>3878</v>
      </c>
      <c r="E1531" s="30" t="s">
        <v>3879</v>
      </c>
      <c r="F1531" t="s">
        <v>549</v>
      </c>
      <c r="G1531" t="s">
        <v>2141</v>
      </c>
      <c r="H1531" t="s">
        <v>2142</v>
      </c>
      <c r="I1531" t="s">
        <v>4175</v>
      </c>
      <c r="J1531" t="s">
        <v>4176</v>
      </c>
      <c r="K1531" t="s">
        <v>549</v>
      </c>
      <c r="L1531" t="s">
        <v>4175</v>
      </c>
      <c r="M1531" t="s">
        <v>4177</v>
      </c>
      <c r="N1531" t="s">
        <v>4178</v>
      </c>
      <c r="O1531" s="87">
        <f t="shared" si="97"/>
        <v>130.5</v>
      </c>
      <c r="P1531" t="s">
        <v>555</v>
      </c>
      <c r="Q1531" s="86">
        <v>1305000</v>
      </c>
      <c r="R1531" s="86">
        <v>29500000</v>
      </c>
      <c r="S1531">
        <f t="shared" si="98"/>
        <v>29.5</v>
      </c>
      <c r="T1531" s="86">
        <v>16138</v>
      </c>
      <c r="U1531" t="s">
        <v>4179</v>
      </c>
      <c r="W1531" t="s">
        <v>8618</v>
      </c>
    </row>
    <row r="1532" spans="1:23" ht="15" customHeight="1" x14ac:dyDescent="0.25">
      <c r="A1532" t="s">
        <v>3877</v>
      </c>
      <c r="B1532">
        <v>21449879</v>
      </c>
      <c r="C1532" t="s">
        <v>540</v>
      </c>
      <c r="D1532" t="s">
        <v>3878</v>
      </c>
      <c r="E1532" s="30" t="s">
        <v>3879</v>
      </c>
      <c r="F1532" t="s">
        <v>549</v>
      </c>
      <c r="G1532" t="s">
        <v>2141</v>
      </c>
      <c r="H1532" t="s">
        <v>2142</v>
      </c>
      <c r="I1532" t="s">
        <v>4180</v>
      </c>
      <c r="J1532" t="s">
        <v>4181</v>
      </c>
      <c r="K1532" t="s">
        <v>549</v>
      </c>
      <c r="L1532" t="s">
        <v>4180</v>
      </c>
      <c r="M1532" t="s">
        <v>4182</v>
      </c>
      <c r="N1532" t="s">
        <v>4183</v>
      </c>
      <c r="O1532" s="87">
        <f t="shared" si="97"/>
        <v>7.5</v>
      </c>
      <c r="P1532" t="s">
        <v>555</v>
      </c>
      <c r="Q1532" s="86">
        <v>75000</v>
      </c>
      <c r="R1532" s="86">
        <v>1700000</v>
      </c>
      <c r="S1532">
        <f t="shared" si="98"/>
        <v>1.7</v>
      </c>
      <c r="T1532" s="86">
        <v>11931</v>
      </c>
      <c r="U1532" t="s">
        <v>3390</v>
      </c>
      <c r="W1532" t="s">
        <v>8006</v>
      </c>
    </row>
    <row r="1533" spans="1:23" ht="15" customHeight="1" x14ac:dyDescent="0.25">
      <c r="A1533" t="s">
        <v>3877</v>
      </c>
      <c r="B1533">
        <v>21449879</v>
      </c>
      <c r="C1533" t="s">
        <v>540</v>
      </c>
      <c r="D1533" t="s">
        <v>3878</v>
      </c>
      <c r="E1533" s="30" t="s">
        <v>3879</v>
      </c>
      <c r="F1533" t="s">
        <v>549</v>
      </c>
      <c r="G1533" t="s">
        <v>2141</v>
      </c>
      <c r="H1533" t="s">
        <v>2142</v>
      </c>
      <c r="I1533" t="s">
        <v>4184</v>
      </c>
      <c r="J1533" t="s">
        <v>4185</v>
      </c>
      <c r="K1533" t="s">
        <v>549</v>
      </c>
      <c r="L1533" t="s">
        <v>4184</v>
      </c>
      <c r="M1533" t="s">
        <v>4186</v>
      </c>
      <c r="N1533" t="s">
        <v>4187</v>
      </c>
      <c r="O1533" s="87">
        <f t="shared" si="97"/>
        <v>34.5</v>
      </c>
      <c r="P1533" t="s">
        <v>555</v>
      </c>
      <c r="Q1533" s="86">
        <v>345000</v>
      </c>
      <c r="R1533" s="86">
        <v>7800000</v>
      </c>
      <c r="S1533">
        <f t="shared" si="98"/>
        <v>7.8</v>
      </c>
      <c r="T1533" s="86">
        <v>11931</v>
      </c>
      <c r="U1533" t="s">
        <v>3390</v>
      </c>
      <c r="W1533" t="s">
        <v>8006</v>
      </c>
    </row>
    <row r="1534" spans="1:23" ht="15" customHeight="1" x14ac:dyDescent="0.25">
      <c r="A1534" t="s">
        <v>3877</v>
      </c>
      <c r="B1534">
        <v>21449879</v>
      </c>
      <c r="C1534" t="s">
        <v>540</v>
      </c>
      <c r="D1534" t="s">
        <v>3878</v>
      </c>
      <c r="E1534" s="30" t="s">
        <v>3879</v>
      </c>
      <c r="F1534" t="s">
        <v>549</v>
      </c>
      <c r="G1534" t="s">
        <v>2141</v>
      </c>
      <c r="H1534" t="s">
        <v>2142</v>
      </c>
      <c r="I1534" t="s">
        <v>4188</v>
      </c>
      <c r="J1534" t="s">
        <v>4189</v>
      </c>
      <c r="K1534" t="s">
        <v>549</v>
      </c>
      <c r="L1534" t="s">
        <v>4188</v>
      </c>
      <c r="M1534" t="s">
        <v>4190</v>
      </c>
      <c r="N1534" t="s">
        <v>4191</v>
      </c>
      <c r="O1534" s="87">
        <f t="shared" si="97"/>
        <v>176</v>
      </c>
      <c r="P1534" t="s">
        <v>555</v>
      </c>
      <c r="Q1534" s="86">
        <v>1760000</v>
      </c>
      <c r="R1534" s="86">
        <v>39790000</v>
      </c>
      <c r="S1534">
        <f t="shared" si="98"/>
        <v>39.79</v>
      </c>
      <c r="T1534" s="86">
        <v>11830</v>
      </c>
      <c r="U1534" t="s">
        <v>842</v>
      </c>
      <c r="W1534" t="s">
        <v>7886</v>
      </c>
    </row>
    <row r="1535" spans="1:23" ht="15" customHeight="1" x14ac:dyDescent="0.25">
      <c r="A1535" t="s">
        <v>3877</v>
      </c>
      <c r="B1535">
        <v>21449879</v>
      </c>
      <c r="C1535" t="s">
        <v>540</v>
      </c>
      <c r="D1535" t="s">
        <v>3878</v>
      </c>
      <c r="E1535" s="30" t="s">
        <v>3879</v>
      </c>
      <c r="F1535" t="s">
        <v>549</v>
      </c>
      <c r="G1535" t="s">
        <v>2141</v>
      </c>
      <c r="H1535" t="s">
        <v>2142</v>
      </c>
      <c r="I1535" t="s">
        <v>4192</v>
      </c>
      <c r="J1535" t="s">
        <v>4193</v>
      </c>
      <c r="K1535" t="s">
        <v>549</v>
      </c>
      <c r="L1535" t="s">
        <v>4192</v>
      </c>
      <c r="M1535" t="s">
        <v>4194</v>
      </c>
      <c r="N1535" t="s">
        <v>4195</v>
      </c>
      <c r="O1535" s="87">
        <f t="shared" si="97"/>
        <v>146</v>
      </c>
      <c r="P1535" t="s">
        <v>555</v>
      </c>
      <c r="Q1535" s="86">
        <v>1460000</v>
      </c>
      <c r="R1535" s="86">
        <v>33000000</v>
      </c>
      <c r="S1535">
        <f t="shared" si="98"/>
        <v>33</v>
      </c>
      <c r="T1535" s="86">
        <v>15614</v>
      </c>
      <c r="U1535" t="s">
        <v>3889</v>
      </c>
      <c r="W1535" t="s">
        <v>7999</v>
      </c>
    </row>
    <row r="1536" spans="1:23" ht="15" customHeight="1" x14ac:dyDescent="0.25">
      <c r="A1536" t="s">
        <v>3877</v>
      </c>
      <c r="B1536">
        <v>21449879</v>
      </c>
      <c r="C1536" t="s">
        <v>540</v>
      </c>
      <c r="D1536" t="s">
        <v>3878</v>
      </c>
      <c r="E1536" s="30" t="s">
        <v>3879</v>
      </c>
      <c r="F1536" t="s">
        <v>549</v>
      </c>
      <c r="G1536" t="s">
        <v>2141</v>
      </c>
      <c r="H1536" t="s">
        <v>2142</v>
      </c>
      <c r="I1536" t="s">
        <v>4196</v>
      </c>
      <c r="J1536" t="s">
        <v>4197</v>
      </c>
      <c r="K1536" t="s">
        <v>549</v>
      </c>
      <c r="L1536" t="s">
        <v>4196</v>
      </c>
      <c r="M1536" t="s">
        <v>4198</v>
      </c>
      <c r="N1536" t="s">
        <v>4199</v>
      </c>
      <c r="O1536" s="87">
        <f t="shared" si="97"/>
        <v>24</v>
      </c>
      <c r="P1536" t="s">
        <v>555</v>
      </c>
      <c r="Q1536" s="86">
        <v>240000</v>
      </c>
      <c r="R1536" s="86">
        <v>5430000</v>
      </c>
      <c r="S1536">
        <f t="shared" si="98"/>
        <v>5.43</v>
      </c>
      <c r="T1536" s="86">
        <v>11943</v>
      </c>
      <c r="U1536" t="s">
        <v>4200</v>
      </c>
      <c r="W1536" t="s">
        <v>8619</v>
      </c>
    </row>
    <row r="1537" spans="1:23" ht="15" customHeight="1" x14ac:dyDescent="0.25">
      <c r="A1537" t="s">
        <v>3877</v>
      </c>
      <c r="B1537">
        <v>21449879</v>
      </c>
      <c r="C1537" t="s">
        <v>540</v>
      </c>
      <c r="D1537" t="s">
        <v>3878</v>
      </c>
      <c r="E1537" s="30" t="s">
        <v>3879</v>
      </c>
      <c r="F1537" t="s">
        <v>549</v>
      </c>
      <c r="G1537" t="s">
        <v>2141</v>
      </c>
      <c r="H1537" t="s">
        <v>2142</v>
      </c>
      <c r="I1537" t="s">
        <v>4201</v>
      </c>
      <c r="J1537" t="s">
        <v>4202</v>
      </c>
      <c r="K1537" t="s">
        <v>549</v>
      </c>
      <c r="L1537" t="s">
        <v>4201</v>
      </c>
      <c r="M1537" t="s">
        <v>4203</v>
      </c>
      <c r="N1537" t="s">
        <v>4204</v>
      </c>
      <c r="O1537" s="87">
        <f t="shared" si="97"/>
        <v>107.8</v>
      </c>
      <c r="P1537" t="s">
        <v>555</v>
      </c>
      <c r="Q1537" s="86">
        <v>1078000</v>
      </c>
      <c r="R1537" s="86">
        <v>24370000</v>
      </c>
      <c r="S1537">
        <f t="shared" si="98"/>
        <v>24.37</v>
      </c>
      <c r="T1537" s="86">
        <v>11943</v>
      </c>
      <c r="U1537" t="s">
        <v>4200</v>
      </c>
      <c r="W1537" t="s">
        <v>8619</v>
      </c>
    </row>
    <row r="1538" spans="1:23" ht="15" customHeight="1" x14ac:dyDescent="0.25">
      <c r="A1538" t="s">
        <v>3877</v>
      </c>
      <c r="B1538">
        <v>21449879</v>
      </c>
      <c r="C1538" t="s">
        <v>540</v>
      </c>
      <c r="D1538" t="s">
        <v>3878</v>
      </c>
      <c r="E1538" s="30" t="s">
        <v>3879</v>
      </c>
      <c r="F1538" t="s">
        <v>549</v>
      </c>
      <c r="G1538" t="s">
        <v>2141</v>
      </c>
      <c r="H1538" t="s">
        <v>2142</v>
      </c>
      <c r="I1538" t="s">
        <v>4205</v>
      </c>
      <c r="J1538" t="s">
        <v>4206</v>
      </c>
      <c r="K1538" t="s">
        <v>549</v>
      </c>
      <c r="L1538" t="s">
        <v>4205</v>
      </c>
      <c r="M1538" t="s">
        <v>4207</v>
      </c>
      <c r="N1538" t="s">
        <v>4208</v>
      </c>
      <c r="O1538" s="87">
        <f t="shared" si="97"/>
        <v>7.2</v>
      </c>
      <c r="P1538" t="s">
        <v>555</v>
      </c>
      <c r="Q1538" s="86">
        <v>72000</v>
      </c>
      <c r="R1538" s="86">
        <v>1630000</v>
      </c>
      <c r="S1538">
        <f t="shared" si="98"/>
        <v>1.63</v>
      </c>
      <c r="T1538" s="86">
        <v>14832</v>
      </c>
      <c r="U1538" t="s">
        <v>4209</v>
      </c>
      <c r="W1538" t="s">
        <v>7967</v>
      </c>
    </row>
    <row r="1539" spans="1:23" ht="15" customHeight="1" x14ac:dyDescent="0.25">
      <c r="A1539" t="s">
        <v>3877</v>
      </c>
      <c r="B1539">
        <v>21449879</v>
      </c>
      <c r="C1539" t="s">
        <v>540</v>
      </c>
      <c r="D1539" t="s">
        <v>3878</v>
      </c>
      <c r="E1539" s="30" t="s">
        <v>3879</v>
      </c>
      <c r="F1539" t="s">
        <v>549</v>
      </c>
      <c r="G1539" t="s">
        <v>2141</v>
      </c>
      <c r="H1539" t="s">
        <v>2142</v>
      </c>
      <c r="I1539" t="s">
        <v>4210</v>
      </c>
      <c r="J1539" t="s">
        <v>4211</v>
      </c>
      <c r="K1539" t="s">
        <v>549</v>
      </c>
      <c r="L1539" t="s">
        <v>4210</v>
      </c>
      <c r="M1539" t="s">
        <v>4212</v>
      </c>
      <c r="N1539" t="s">
        <v>4213</v>
      </c>
      <c r="O1539" s="87">
        <f t="shared" si="97"/>
        <v>100.24</v>
      </c>
      <c r="P1539" t="s">
        <v>555</v>
      </c>
      <c r="Q1539" s="86">
        <v>1002400</v>
      </c>
      <c r="R1539" s="86">
        <v>22660000</v>
      </c>
      <c r="S1539">
        <f t="shared" si="98"/>
        <v>22.66</v>
      </c>
      <c r="T1539" s="86">
        <v>14832</v>
      </c>
      <c r="U1539" t="s">
        <v>4209</v>
      </c>
      <c r="W1539" t="s">
        <v>7967</v>
      </c>
    </row>
    <row r="1540" spans="1:23" ht="15" customHeight="1" x14ac:dyDescent="0.25">
      <c r="A1540" t="s">
        <v>3877</v>
      </c>
      <c r="B1540">
        <v>21449879</v>
      </c>
      <c r="C1540" t="s">
        <v>540</v>
      </c>
      <c r="D1540" t="s">
        <v>3878</v>
      </c>
      <c r="E1540" s="30" t="s">
        <v>3879</v>
      </c>
      <c r="F1540" t="s">
        <v>549</v>
      </c>
      <c r="G1540" t="s">
        <v>2141</v>
      </c>
      <c r="H1540" t="s">
        <v>2142</v>
      </c>
      <c r="I1540" t="s">
        <v>4214</v>
      </c>
      <c r="J1540" t="s">
        <v>4215</v>
      </c>
      <c r="K1540" t="s">
        <v>549</v>
      </c>
      <c r="L1540" t="s">
        <v>4214</v>
      </c>
      <c r="M1540" t="s">
        <v>4216</v>
      </c>
      <c r="N1540" t="s">
        <v>4217</v>
      </c>
      <c r="O1540" s="87">
        <f t="shared" si="97"/>
        <v>10.92</v>
      </c>
      <c r="P1540" t="s">
        <v>555</v>
      </c>
      <c r="Q1540" s="86">
        <v>109200</v>
      </c>
      <c r="R1540" s="86">
        <v>2470000</v>
      </c>
      <c r="S1540">
        <f t="shared" si="98"/>
        <v>2.4700000000000002</v>
      </c>
      <c r="T1540" s="86">
        <v>11817</v>
      </c>
      <c r="U1540" t="s">
        <v>3422</v>
      </c>
      <c r="W1540" t="s">
        <v>8587</v>
      </c>
    </row>
    <row r="1541" spans="1:23" ht="15" customHeight="1" x14ac:dyDescent="0.25">
      <c r="A1541" t="s">
        <v>3877</v>
      </c>
      <c r="B1541">
        <v>21449879</v>
      </c>
      <c r="C1541" t="s">
        <v>540</v>
      </c>
      <c r="D1541" t="s">
        <v>3878</v>
      </c>
      <c r="E1541" s="30" t="s">
        <v>3879</v>
      </c>
      <c r="F1541" t="s">
        <v>549</v>
      </c>
      <c r="G1541" t="s">
        <v>2141</v>
      </c>
      <c r="H1541" t="s">
        <v>2142</v>
      </c>
      <c r="I1541" t="s">
        <v>4218</v>
      </c>
      <c r="J1541" t="s">
        <v>4219</v>
      </c>
      <c r="K1541" t="s">
        <v>549</v>
      </c>
      <c r="L1541" t="s">
        <v>4218</v>
      </c>
      <c r="M1541" t="s">
        <v>4220</v>
      </c>
      <c r="N1541" t="s">
        <v>4221</v>
      </c>
      <c r="O1541" s="87">
        <f t="shared" si="97"/>
        <v>51.2</v>
      </c>
      <c r="P1541" t="s">
        <v>555</v>
      </c>
      <c r="Q1541" s="86">
        <v>512000</v>
      </c>
      <c r="R1541" s="86">
        <v>11570000</v>
      </c>
      <c r="S1541">
        <f t="shared" si="98"/>
        <v>11.57</v>
      </c>
      <c r="T1541" s="86">
        <v>11803</v>
      </c>
      <c r="U1541" t="s">
        <v>704</v>
      </c>
      <c r="W1541" t="s">
        <v>7871</v>
      </c>
    </row>
    <row r="1542" spans="1:23" ht="15" customHeight="1" x14ac:dyDescent="0.25">
      <c r="A1542" t="s">
        <v>3877</v>
      </c>
      <c r="B1542">
        <v>21449879</v>
      </c>
      <c r="C1542" t="s">
        <v>540</v>
      </c>
      <c r="D1542" t="s">
        <v>3878</v>
      </c>
      <c r="E1542" s="30" t="s">
        <v>3879</v>
      </c>
      <c r="F1542" t="s">
        <v>549</v>
      </c>
      <c r="G1542" t="s">
        <v>2141</v>
      </c>
      <c r="H1542" t="s">
        <v>2142</v>
      </c>
      <c r="I1542" t="s">
        <v>4222</v>
      </c>
      <c r="J1542" t="s">
        <v>4223</v>
      </c>
      <c r="K1542" t="s">
        <v>549</v>
      </c>
      <c r="L1542" t="s">
        <v>4222</v>
      </c>
      <c r="M1542" t="s">
        <v>4224</v>
      </c>
      <c r="N1542" t="s">
        <v>4225</v>
      </c>
      <c r="O1542" s="87">
        <f t="shared" si="97"/>
        <v>60</v>
      </c>
      <c r="P1542" t="s">
        <v>555</v>
      </c>
      <c r="Q1542" s="86">
        <v>600000</v>
      </c>
      <c r="R1542" s="86">
        <v>13560000</v>
      </c>
      <c r="S1542">
        <f t="shared" si="98"/>
        <v>13.56</v>
      </c>
      <c r="T1542" s="86">
        <v>11803</v>
      </c>
      <c r="U1542" t="s">
        <v>704</v>
      </c>
      <c r="W1542" t="s">
        <v>7871</v>
      </c>
    </row>
    <row r="1543" spans="1:23" ht="15" customHeight="1" x14ac:dyDescent="0.25">
      <c r="A1543" t="s">
        <v>3877</v>
      </c>
      <c r="B1543">
        <v>21449879</v>
      </c>
      <c r="C1543" t="s">
        <v>540</v>
      </c>
      <c r="D1543" t="s">
        <v>3878</v>
      </c>
      <c r="E1543" s="30" t="s">
        <v>3879</v>
      </c>
      <c r="F1543" t="s">
        <v>549</v>
      </c>
      <c r="G1543" t="s">
        <v>2141</v>
      </c>
      <c r="H1543" t="s">
        <v>2142</v>
      </c>
      <c r="I1543" t="s">
        <v>4226</v>
      </c>
      <c r="J1543" t="s">
        <v>4227</v>
      </c>
      <c r="K1543" t="s">
        <v>549</v>
      </c>
      <c r="L1543" t="s">
        <v>4226</v>
      </c>
      <c r="M1543" t="s">
        <v>4228</v>
      </c>
      <c r="N1543" t="s">
        <v>4229</v>
      </c>
      <c r="O1543" s="87">
        <f t="shared" si="97"/>
        <v>34</v>
      </c>
      <c r="P1543" t="s">
        <v>555</v>
      </c>
      <c r="Q1543" s="86">
        <v>340000</v>
      </c>
      <c r="R1543" s="86">
        <v>7690000</v>
      </c>
      <c r="S1543">
        <f t="shared" si="98"/>
        <v>7.69</v>
      </c>
      <c r="T1543" s="86">
        <v>12021</v>
      </c>
      <c r="U1543" t="s">
        <v>4230</v>
      </c>
      <c r="W1543" t="s">
        <v>7956</v>
      </c>
    </row>
    <row r="1544" spans="1:23" ht="15" customHeight="1" x14ac:dyDescent="0.25">
      <c r="A1544" t="s">
        <v>3877</v>
      </c>
      <c r="B1544">
        <v>21449879</v>
      </c>
      <c r="C1544" t="s">
        <v>540</v>
      </c>
      <c r="D1544" t="s">
        <v>3878</v>
      </c>
      <c r="E1544" s="30" t="s">
        <v>3879</v>
      </c>
      <c r="F1544" t="s">
        <v>549</v>
      </c>
      <c r="G1544" t="s">
        <v>2141</v>
      </c>
      <c r="H1544" t="s">
        <v>2142</v>
      </c>
      <c r="I1544" t="s">
        <v>4231</v>
      </c>
      <c r="J1544" t="s">
        <v>4232</v>
      </c>
      <c r="K1544" t="s">
        <v>549</v>
      </c>
      <c r="L1544" t="s">
        <v>4231</v>
      </c>
      <c r="M1544" t="s">
        <v>4233</v>
      </c>
      <c r="N1544" t="s">
        <v>4234</v>
      </c>
      <c r="O1544" s="87">
        <f t="shared" si="97"/>
        <v>40.479999999999997</v>
      </c>
      <c r="P1544" t="s">
        <v>555</v>
      </c>
      <c r="Q1544" s="86">
        <v>404800</v>
      </c>
      <c r="R1544" s="86">
        <v>9150000</v>
      </c>
      <c r="S1544">
        <f t="shared" si="98"/>
        <v>9.15</v>
      </c>
      <c r="T1544" s="86">
        <v>15614</v>
      </c>
      <c r="U1544" t="s">
        <v>3889</v>
      </c>
      <c r="W1544" t="s">
        <v>7999</v>
      </c>
    </row>
    <row r="1545" spans="1:23" ht="15" customHeight="1" x14ac:dyDescent="0.25">
      <c r="A1545" t="s">
        <v>3877</v>
      </c>
      <c r="B1545">
        <v>21449879</v>
      </c>
      <c r="C1545" t="s">
        <v>540</v>
      </c>
      <c r="D1545" t="s">
        <v>3878</v>
      </c>
      <c r="E1545" s="30" t="s">
        <v>3879</v>
      </c>
      <c r="F1545" t="s">
        <v>549</v>
      </c>
      <c r="G1545" t="s">
        <v>2141</v>
      </c>
      <c r="H1545" t="s">
        <v>2142</v>
      </c>
      <c r="I1545" t="s">
        <v>4235</v>
      </c>
      <c r="J1545" t="s">
        <v>4236</v>
      </c>
      <c r="K1545" t="s">
        <v>549</v>
      </c>
      <c r="L1545" t="s">
        <v>4235</v>
      </c>
      <c r="M1545" t="s">
        <v>4237</v>
      </c>
      <c r="N1545" t="s">
        <v>4238</v>
      </c>
      <c r="O1545" s="87">
        <f t="shared" si="97"/>
        <v>22.95</v>
      </c>
      <c r="P1545" t="s">
        <v>555</v>
      </c>
      <c r="Q1545" s="86">
        <v>229500</v>
      </c>
      <c r="R1545" s="86">
        <v>5190000</v>
      </c>
      <c r="S1545">
        <f t="shared" si="98"/>
        <v>5.19</v>
      </c>
      <c r="T1545" s="86">
        <v>15614</v>
      </c>
      <c r="U1545" t="s">
        <v>3889</v>
      </c>
      <c r="W1545" t="s">
        <v>7999</v>
      </c>
    </row>
    <row r="1546" spans="1:23" ht="15" customHeight="1" x14ac:dyDescent="0.25">
      <c r="A1546" t="s">
        <v>3877</v>
      </c>
      <c r="B1546">
        <v>21449879</v>
      </c>
      <c r="C1546" t="s">
        <v>540</v>
      </c>
      <c r="D1546" t="s">
        <v>3878</v>
      </c>
      <c r="E1546" s="30" t="s">
        <v>3879</v>
      </c>
      <c r="F1546" t="s">
        <v>549</v>
      </c>
      <c r="G1546" t="s">
        <v>2141</v>
      </c>
      <c r="H1546" t="s">
        <v>2142</v>
      </c>
      <c r="I1546" t="s">
        <v>4239</v>
      </c>
      <c r="J1546" t="s">
        <v>4240</v>
      </c>
      <c r="K1546" t="s">
        <v>549</v>
      </c>
      <c r="L1546" t="s">
        <v>4239</v>
      </c>
      <c r="M1546" t="s">
        <v>4241</v>
      </c>
      <c r="N1546" t="s">
        <v>4242</v>
      </c>
      <c r="O1546" s="87">
        <f t="shared" si="97"/>
        <v>11.3</v>
      </c>
      <c r="P1546" t="s">
        <v>555</v>
      </c>
      <c r="Q1546" s="86">
        <v>113000</v>
      </c>
      <c r="R1546" s="86">
        <v>2550000</v>
      </c>
      <c r="S1546">
        <f t="shared" si="98"/>
        <v>2.5499999999999998</v>
      </c>
      <c r="T1546" s="86">
        <v>15614</v>
      </c>
      <c r="U1546" t="s">
        <v>3889</v>
      </c>
      <c r="W1546" t="s">
        <v>7999</v>
      </c>
    </row>
    <row r="1547" spans="1:23" ht="15" customHeight="1" x14ac:dyDescent="0.25">
      <c r="A1547" t="s">
        <v>3877</v>
      </c>
      <c r="B1547">
        <v>21449879</v>
      </c>
      <c r="C1547" t="s">
        <v>540</v>
      </c>
      <c r="D1547" t="s">
        <v>3878</v>
      </c>
      <c r="E1547" s="30" t="s">
        <v>3879</v>
      </c>
      <c r="F1547" t="s">
        <v>549</v>
      </c>
      <c r="G1547" t="s">
        <v>2141</v>
      </c>
      <c r="H1547" t="s">
        <v>2142</v>
      </c>
      <c r="I1547" t="s">
        <v>4243</v>
      </c>
      <c r="J1547" t="s">
        <v>4244</v>
      </c>
      <c r="K1547" t="s">
        <v>549</v>
      </c>
      <c r="L1547" t="s">
        <v>4243</v>
      </c>
      <c r="M1547" t="s">
        <v>4245</v>
      </c>
      <c r="N1547" t="s">
        <v>4246</v>
      </c>
      <c r="O1547" s="87">
        <f t="shared" si="97"/>
        <v>6.65</v>
      </c>
      <c r="P1547" t="s">
        <v>555</v>
      </c>
      <c r="Q1547" s="86">
        <v>66500</v>
      </c>
      <c r="R1547" s="86">
        <v>1500000</v>
      </c>
      <c r="S1547">
        <f t="shared" si="98"/>
        <v>1.5</v>
      </c>
      <c r="T1547" s="86">
        <v>15614</v>
      </c>
      <c r="U1547" t="s">
        <v>3889</v>
      </c>
      <c r="W1547" t="s">
        <v>7999</v>
      </c>
    </row>
    <row r="1548" spans="1:23" ht="15" customHeight="1" x14ac:dyDescent="0.25">
      <c r="A1548" t="s">
        <v>3877</v>
      </c>
      <c r="B1548">
        <v>21449879</v>
      </c>
      <c r="C1548" t="s">
        <v>540</v>
      </c>
      <c r="D1548" t="s">
        <v>3878</v>
      </c>
      <c r="E1548" s="30" t="s">
        <v>3879</v>
      </c>
      <c r="F1548" t="s">
        <v>549</v>
      </c>
      <c r="G1548" t="s">
        <v>2141</v>
      </c>
      <c r="H1548" t="s">
        <v>2142</v>
      </c>
      <c r="I1548" t="s">
        <v>4247</v>
      </c>
      <c r="J1548" t="s">
        <v>4248</v>
      </c>
      <c r="K1548" t="s">
        <v>549</v>
      </c>
      <c r="L1548" t="s">
        <v>4247</v>
      </c>
      <c r="M1548" t="s">
        <v>4249</v>
      </c>
      <c r="N1548" t="s">
        <v>4250</v>
      </c>
      <c r="O1548" s="87">
        <f t="shared" si="97"/>
        <v>39.9</v>
      </c>
      <c r="P1548" t="s">
        <v>555</v>
      </c>
      <c r="Q1548" s="86">
        <v>399000</v>
      </c>
      <c r="R1548" s="86">
        <v>9020000</v>
      </c>
      <c r="S1548">
        <f t="shared" si="98"/>
        <v>9.02</v>
      </c>
      <c r="T1548" s="86">
        <v>14827</v>
      </c>
      <c r="U1548" t="s">
        <v>4251</v>
      </c>
      <c r="W1548" t="s">
        <v>7949</v>
      </c>
    </row>
    <row r="1549" spans="1:23" ht="15" customHeight="1" x14ac:dyDescent="0.25">
      <c r="A1549" t="s">
        <v>3877</v>
      </c>
      <c r="B1549">
        <v>21449879</v>
      </c>
      <c r="C1549" t="s">
        <v>540</v>
      </c>
      <c r="D1549" t="s">
        <v>3878</v>
      </c>
      <c r="E1549" s="30" t="s">
        <v>3879</v>
      </c>
      <c r="F1549" t="s">
        <v>549</v>
      </c>
      <c r="G1549" t="s">
        <v>2141</v>
      </c>
      <c r="H1549" t="s">
        <v>2142</v>
      </c>
      <c r="I1549" t="s">
        <v>4252</v>
      </c>
      <c r="J1549" t="s">
        <v>4253</v>
      </c>
      <c r="K1549" t="s">
        <v>549</v>
      </c>
      <c r="L1549" t="s">
        <v>4252</v>
      </c>
      <c r="M1549" t="s">
        <v>4254</v>
      </c>
      <c r="N1549" t="s">
        <v>4255</v>
      </c>
      <c r="O1549" s="87">
        <f t="shared" si="97"/>
        <v>25.5</v>
      </c>
      <c r="P1549" t="s">
        <v>555</v>
      </c>
      <c r="Q1549" s="86">
        <v>255000</v>
      </c>
      <c r="R1549" s="86">
        <v>5760000</v>
      </c>
      <c r="S1549">
        <f t="shared" si="98"/>
        <v>5.76</v>
      </c>
      <c r="T1549" s="86">
        <v>14827</v>
      </c>
      <c r="U1549" t="s">
        <v>4251</v>
      </c>
      <c r="W1549" t="s">
        <v>7949</v>
      </c>
    </row>
    <row r="1550" spans="1:23" ht="15" customHeight="1" x14ac:dyDescent="0.25">
      <c r="A1550" t="s">
        <v>3877</v>
      </c>
      <c r="B1550">
        <v>21449879</v>
      </c>
      <c r="C1550" t="s">
        <v>540</v>
      </c>
      <c r="D1550" t="s">
        <v>3878</v>
      </c>
      <c r="E1550" s="30" t="s">
        <v>3879</v>
      </c>
      <c r="F1550" t="s">
        <v>549</v>
      </c>
      <c r="G1550" t="s">
        <v>2141</v>
      </c>
      <c r="H1550" t="s">
        <v>2142</v>
      </c>
      <c r="I1550" t="s">
        <v>4256</v>
      </c>
      <c r="J1550" t="s">
        <v>4257</v>
      </c>
      <c r="K1550" t="s">
        <v>549</v>
      </c>
      <c r="L1550" t="s">
        <v>4256</v>
      </c>
      <c r="M1550" t="s">
        <v>4258</v>
      </c>
      <c r="N1550" t="s">
        <v>4259</v>
      </c>
      <c r="O1550" s="87">
        <f t="shared" ref="O1550:O1561" si="99">Q1550/10000</f>
        <v>14</v>
      </c>
      <c r="P1550" t="s">
        <v>555</v>
      </c>
      <c r="Q1550" s="86">
        <v>140000</v>
      </c>
      <c r="R1550" s="86">
        <v>3160000</v>
      </c>
      <c r="S1550">
        <f t="shared" ref="S1550:S1561" si="100">R1550/1000000</f>
        <v>3.16</v>
      </c>
      <c r="T1550" s="86">
        <v>11895</v>
      </c>
      <c r="U1550" t="s">
        <v>2267</v>
      </c>
      <c r="W1550" t="s">
        <v>7960</v>
      </c>
    </row>
    <row r="1551" spans="1:23" ht="15" customHeight="1" x14ac:dyDescent="0.25">
      <c r="A1551" t="s">
        <v>3877</v>
      </c>
      <c r="B1551">
        <v>21449879</v>
      </c>
      <c r="C1551" t="s">
        <v>540</v>
      </c>
      <c r="D1551" t="s">
        <v>3878</v>
      </c>
      <c r="E1551" s="30" t="s">
        <v>3879</v>
      </c>
      <c r="F1551" t="s">
        <v>549</v>
      </c>
      <c r="G1551" t="s">
        <v>2141</v>
      </c>
      <c r="H1551" t="s">
        <v>2142</v>
      </c>
      <c r="I1551" t="s">
        <v>4260</v>
      </c>
      <c r="J1551" t="s">
        <v>4261</v>
      </c>
      <c r="K1551" t="s">
        <v>549</v>
      </c>
      <c r="L1551" t="s">
        <v>4260</v>
      </c>
      <c r="M1551" t="s">
        <v>4262</v>
      </c>
      <c r="N1551" t="s">
        <v>4263</v>
      </c>
      <c r="O1551" s="87">
        <f t="shared" si="99"/>
        <v>22.75</v>
      </c>
      <c r="P1551" t="s">
        <v>555</v>
      </c>
      <c r="Q1551" s="86">
        <v>227500</v>
      </c>
      <c r="R1551" s="86">
        <v>5140000</v>
      </c>
      <c r="S1551">
        <f t="shared" si="100"/>
        <v>5.14</v>
      </c>
      <c r="T1551" s="86">
        <v>11895</v>
      </c>
      <c r="U1551" t="s">
        <v>2267</v>
      </c>
      <c r="W1551" t="s">
        <v>7960</v>
      </c>
    </row>
    <row r="1552" spans="1:23" ht="15" customHeight="1" x14ac:dyDescent="0.25">
      <c r="A1552" t="s">
        <v>3877</v>
      </c>
      <c r="B1552">
        <v>21449879</v>
      </c>
      <c r="C1552" t="s">
        <v>540</v>
      </c>
      <c r="D1552" t="s">
        <v>3878</v>
      </c>
      <c r="E1552" s="30" t="s">
        <v>3879</v>
      </c>
      <c r="F1552" t="s">
        <v>549</v>
      </c>
      <c r="G1552" t="s">
        <v>2141</v>
      </c>
      <c r="H1552" t="s">
        <v>2142</v>
      </c>
      <c r="I1552" t="s">
        <v>4264</v>
      </c>
      <c r="J1552" t="s">
        <v>4265</v>
      </c>
      <c r="K1552" t="s">
        <v>549</v>
      </c>
      <c r="L1552" t="s">
        <v>4264</v>
      </c>
      <c r="M1552" t="s">
        <v>4266</v>
      </c>
      <c r="N1552" t="s">
        <v>4267</v>
      </c>
      <c r="O1552" s="87">
        <f t="shared" si="99"/>
        <v>660</v>
      </c>
      <c r="P1552" t="s">
        <v>555</v>
      </c>
      <c r="Q1552" s="86">
        <v>6600000</v>
      </c>
      <c r="R1552" s="86">
        <v>149220000</v>
      </c>
      <c r="S1552">
        <f t="shared" si="100"/>
        <v>149.22</v>
      </c>
      <c r="T1552" s="86">
        <v>11382</v>
      </c>
      <c r="U1552" t="s">
        <v>828</v>
      </c>
      <c r="W1552" t="s">
        <v>7884</v>
      </c>
    </row>
    <row r="1553" spans="1:23" ht="15" customHeight="1" x14ac:dyDescent="0.25">
      <c r="A1553" t="s">
        <v>3877</v>
      </c>
      <c r="B1553">
        <v>21449879</v>
      </c>
      <c r="C1553" t="s">
        <v>540</v>
      </c>
      <c r="D1553" t="s">
        <v>3878</v>
      </c>
      <c r="E1553" s="30" t="s">
        <v>3879</v>
      </c>
      <c r="F1553" t="s">
        <v>549</v>
      </c>
      <c r="G1553" t="s">
        <v>2141</v>
      </c>
      <c r="H1553" t="s">
        <v>2142</v>
      </c>
      <c r="I1553" t="s">
        <v>4268</v>
      </c>
      <c r="J1553" t="s">
        <v>4269</v>
      </c>
      <c r="K1553" t="s">
        <v>549</v>
      </c>
      <c r="L1553" t="s">
        <v>4268</v>
      </c>
      <c r="M1553" t="s">
        <v>4270</v>
      </c>
      <c r="N1553" t="s">
        <v>4271</v>
      </c>
      <c r="O1553" s="87">
        <f t="shared" si="99"/>
        <v>221</v>
      </c>
      <c r="P1553" t="s">
        <v>555</v>
      </c>
      <c r="Q1553" s="86">
        <v>2210000</v>
      </c>
      <c r="R1553" s="86">
        <v>49960000</v>
      </c>
      <c r="S1553">
        <f t="shared" si="100"/>
        <v>49.96</v>
      </c>
      <c r="T1553" s="86">
        <v>11382</v>
      </c>
      <c r="U1553" t="s">
        <v>828</v>
      </c>
      <c r="W1553" t="s">
        <v>7884</v>
      </c>
    </row>
    <row r="1554" spans="1:23" ht="15" customHeight="1" x14ac:dyDescent="0.25">
      <c r="A1554" t="s">
        <v>3877</v>
      </c>
      <c r="B1554">
        <v>21449879</v>
      </c>
      <c r="C1554" t="s">
        <v>540</v>
      </c>
      <c r="D1554" t="s">
        <v>3878</v>
      </c>
      <c r="E1554" s="30" t="s">
        <v>3879</v>
      </c>
      <c r="F1554" t="s">
        <v>549</v>
      </c>
      <c r="G1554" t="s">
        <v>2141</v>
      </c>
      <c r="H1554" t="s">
        <v>2142</v>
      </c>
      <c r="I1554" t="s">
        <v>4272</v>
      </c>
      <c r="J1554" t="s">
        <v>4273</v>
      </c>
      <c r="K1554" t="s">
        <v>549</v>
      </c>
      <c r="L1554" t="s">
        <v>4272</v>
      </c>
      <c r="M1554" t="s">
        <v>4274</v>
      </c>
      <c r="N1554" t="s">
        <v>4275</v>
      </c>
      <c r="O1554" s="87">
        <f t="shared" si="99"/>
        <v>140</v>
      </c>
      <c r="P1554" t="s">
        <v>555</v>
      </c>
      <c r="Q1554" s="86">
        <v>1400000</v>
      </c>
      <c r="R1554" s="86">
        <v>31650000</v>
      </c>
      <c r="S1554">
        <f t="shared" si="100"/>
        <v>31.65</v>
      </c>
      <c r="T1554" s="86">
        <v>11382</v>
      </c>
      <c r="U1554" t="s">
        <v>828</v>
      </c>
      <c r="W1554" t="s">
        <v>7884</v>
      </c>
    </row>
    <row r="1555" spans="1:23" ht="15" customHeight="1" x14ac:dyDescent="0.25">
      <c r="A1555" t="s">
        <v>3877</v>
      </c>
      <c r="B1555">
        <v>21449879</v>
      </c>
      <c r="C1555" t="s">
        <v>540</v>
      </c>
      <c r="D1555" t="s">
        <v>3878</v>
      </c>
      <c r="E1555" s="30" t="s">
        <v>3879</v>
      </c>
      <c r="F1555" t="s">
        <v>549</v>
      </c>
      <c r="G1555" t="s">
        <v>2141</v>
      </c>
      <c r="H1555" t="s">
        <v>2142</v>
      </c>
      <c r="I1555" t="s">
        <v>4276</v>
      </c>
      <c r="J1555" t="s">
        <v>4277</v>
      </c>
      <c r="K1555" t="s">
        <v>549</v>
      </c>
      <c r="L1555" t="s">
        <v>4276</v>
      </c>
      <c r="M1555" t="s">
        <v>4278</v>
      </c>
      <c r="N1555" t="s">
        <v>4279</v>
      </c>
      <c r="O1555" s="87">
        <f t="shared" si="99"/>
        <v>23.4</v>
      </c>
      <c r="P1555" t="s">
        <v>555</v>
      </c>
      <c r="Q1555" s="86">
        <v>234000</v>
      </c>
      <c r="R1555" s="86">
        <v>5290000</v>
      </c>
      <c r="S1555">
        <f t="shared" si="100"/>
        <v>5.29</v>
      </c>
      <c r="T1555" s="86">
        <v>11913</v>
      </c>
      <c r="U1555" t="s">
        <v>742</v>
      </c>
      <c r="W1555" t="s">
        <v>4749</v>
      </c>
    </row>
    <row r="1556" spans="1:23" ht="15" customHeight="1" x14ac:dyDescent="0.25">
      <c r="A1556" t="s">
        <v>3877</v>
      </c>
      <c r="B1556">
        <v>21449879</v>
      </c>
      <c r="C1556" t="s">
        <v>540</v>
      </c>
      <c r="D1556" t="s">
        <v>3878</v>
      </c>
      <c r="E1556" s="30" t="s">
        <v>3879</v>
      </c>
      <c r="F1556" t="s">
        <v>549</v>
      </c>
      <c r="G1556" t="s">
        <v>2141</v>
      </c>
      <c r="H1556" t="s">
        <v>2142</v>
      </c>
      <c r="I1556" t="s">
        <v>4280</v>
      </c>
      <c r="J1556" t="s">
        <v>4281</v>
      </c>
      <c r="K1556" t="s">
        <v>549</v>
      </c>
      <c r="L1556" t="s">
        <v>4280</v>
      </c>
      <c r="M1556" t="s">
        <v>4282</v>
      </c>
      <c r="N1556" t="s">
        <v>4283</v>
      </c>
      <c r="O1556" s="87">
        <f t="shared" si="99"/>
        <v>105</v>
      </c>
      <c r="P1556" t="s">
        <v>555</v>
      </c>
      <c r="Q1556" s="86">
        <v>1050000</v>
      </c>
      <c r="R1556" s="86">
        <v>23740000</v>
      </c>
      <c r="S1556">
        <f t="shared" si="100"/>
        <v>23.74</v>
      </c>
      <c r="T1556" s="86">
        <v>11913</v>
      </c>
      <c r="U1556" t="s">
        <v>742</v>
      </c>
      <c r="W1556" t="s">
        <v>4749</v>
      </c>
    </row>
    <row r="1557" spans="1:23" ht="15" customHeight="1" x14ac:dyDescent="0.25">
      <c r="A1557" t="s">
        <v>3877</v>
      </c>
      <c r="B1557">
        <v>21449879</v>
      </c>
      <c r="C1557" t="s">
        <v>540</v>
      </c>
      <c r="D1557" t="s">
        <v>3878</v>
      </c>
      <c r="E1557" s="30" t="s">
        <v>3879</v>
      </c>
      <c r="F1557" t="s">
        <v>549</v>
      </c>
      <c r="G1557" t="s">
        <v>2141</v>
      </c>
      <c r="H1557" t="s">
        <v>2142</v>
      </c>
      <c r="I1557" t="s">
        <v>4284</v>
      </c>
      <c r="J1557" t="s">
        <v>4285</v>
      </c>
      <c r="K1557" t="s">
        <v>549</v>
      </c>
      <c r="L1557" t="s">
        <v>4284</v>
      </c>
      <c r="M1557" t="s">
        <v>4286</v>
      </c>
      <c r="N1557" t="s">
        <v>4287</v>
      </c>
      <c r="O1557" s="87">
        <f t="shared" si="99"/>
        <v>6.6</v>
      </c>
      <c r="P1557" t="s">
        <v>555</v>
      </c>
      <c r="Q1557" s="86">
        <v>66000</v>
      </c>
      <c r="R1557" s="86">
        <v>1490000</v>
      </c>
      <c r="S1557">
        <f t="shared" si="100"/>
        <v>1.49</v>
      </c>
      <c r="T1557" s="86">
        <v>11948</v>
      </c>
      <c r="U1557" t="s">
        <v>3884</v>
      </c>
      <c r="W1557" t="s">
        <v>8607</v>
      </c>
    </row>
    <row r="1558" spans="1:23" ht="15" customHeight="1" x14ac:dyDescent="0.25">
      <c r="A1558" t="s">
        <v>3877</v>
      </c>
      <c r="B1558">
        <v>21449879</v>
      </c>
      <c r="C1558" t="s">
        <v>540</v>
      </c>
      <c r="D1558" t="s">
        <v>3878</v>
      </c>
      <c r="E1558" s="30" t="s">
        <v>3879</v>
      </c>
      <c r="F1558" t="s">
        <v>549</v>
      </c>
      <c r="G1558" t="s">
        <v>2141</v>
      </c>
      <c r="H1558" t="s">
        <v>2142</v>
      </c>
      <c r="I1558" t="s">
        <v>4288</v>
      </c>
      <c r="J1558" t="s">
        <v>4289</v>
      </c>
      <c r="K1558" t="s">
        <v>549</v>
      </c>
      <c r="L1558" t="s">
        <v>4288</v>
      </c>
      <c r="M1558" t="s">
        <v>4290</v>
      </c>
      <c r="N1558" t="s">
        <v>4291</v>
      </c>
      <c r="O1558" s="87">
        <f t="shared" si="99"/>
        <v>86.4</v>
      </c>
      <c r="P1558" t="s">
        <v>555</v>
      </c>
      <c r="Q1558" s="86">
        <v>864000</v>
      </c>
      <c r="R1558" s="86">
        <v>19530000</v>
      </c>
      <c r="S1558">
        <f t="shared" si="100"/>
        <v>19.53</v>
      </c>
      <c r="T1558" s="86">
        <v>11913</v>
      </c>
      <c r="U1558" t="s">
        <v>742</v>
      </c>
      <c r="W1558" t="s">
        <v>4749</v>
      </c>
    </row>
    <row r="1559" spans="1:23" ht="15" customHeight="1" x14ac:dyDescent="0.25">
      <c r="A1559" t="s">
        <v>3877</v>
      </c>
      <c r="B1559">
        <v>21449879</v>
      </c>
      <c r="C1559" t="s">
        <v>540</v>
      </c>
      <c r="D1559" t="s">
        <v>3878</v>
      </c>
      <c r="E1559" s="30" t="s">
        <v>3879</v>
      </c>
      <c r="F1559" t="s">
        <v>549</v>
      </c>
      <c r="G1559" t="s">
        <v>2141</v>
      </c>
      <c r="H1559" t="s">
        <v>2142</v>
      </c>
      <c r="I1559" t="s">
        <v>4292</v>
      </c>
      <c r="J1559" t="s">
        <v>4293</v>
      </c>
      <c r="K1559" t="s">
        <v>549</v>
      </c>
      <c r="L1559" t="s">
        <v>4292</v>
      </c>
      <c r="M1559" t="s">
        <v>4294</v>
      </c>
      <c r="N1559" t="s">
        <v>4295</v>
      </c>
      <c r="O1559" s="87">
        <f t="shared" si="99"/>
        <v>31.2</v>
      </c>
      <c r="P1559" t="s">
        <v>555</v>
      </c>
      <c r="Q1559" s="86">
        <v>312000</v>
      </c>
      <c r="R1559" s="86">
        <v>7050000</v>
      </c>
      <c r="S1559">
        <f t="shared" si="100"/>
        <v>7.05</v>
      </c>
      <c r="T1559" s="86">
        <v>15614</v>
      </c>
      <c r="U1559" t="s">
        <v>3889</v>
      </c>
      <c r="W1559" t="s">
        <v>7999</v>
      </c>
    </row>
    <row r="1560" spans="1:23" ht="15" customHeight="1" x14ac:dyDescent="0.25">
      <c r="A1560" t="s">
        <v>3877</v>
      </c>
      <c r="B1560">
        <v>21449879</v>
      </c>
      <c r="C1560" t="s">
        <v>540</v>
      </c>
      <c r="D1560" t="s">
        <v>3878</v>
      </c>
      <c r="E1560" s="30" t="s">
        <v>3879</v>
      </c>
      <c r="F1560" t="s">
        <v>549</v>
      </c>
      <c r="G1560" t="s">
        <v>2141</v>
      </c>
      <c r="H1560" t="s">
        <v>2142</v>
      </c>
      <c r="I1560" t="s">
        <v>4296</v>
      </c>
      <c r="J1560" t="s">
        <v>4297</v>
      </c>
      <c r="K1560" t="s">
        <v>549</v>
      </c>
      <c r="L1560" t="s">
        <v>4296</v>
      </c>
      <c r="M1560" t="s">
        <v>4298</v>
      </c>
      <c r="N1560" t="s">
        <v>4299</v>
      </c>
      <c r="O1560" s="87">
        <f t="shared" si="99"/>
        <v>90</v>
      </c>
      <c r="P1560" t="s">
        <v>555</v>
      </c>
      <c r="Q1560" s="86">
        <v>900000</v>
      </c>
      <c r="R1560" s="86">
        <v>20350000</v>
      </c>
      <c r="S1560">
        <f t="shared" si="100"/>
        <v>20.350000000000001</v>
      </c>
      <c r="T1560" s="86">
        <v>11789</v>
      </c>
      <c r="U1560" t="s">
        <v>3417</v>
      </c>
      <c r="W1560" t="s">
        <v>8004</v>
      </c>
    </row>
    <row r="1561" spans="1:23" ht="15" customHeight="1" x14ac:dyDescent="0.25">
      <c r="A1561" t="s">
        <v>3877</v>
      </c>
      <c r="B1561">
        <v>21449879</v>
      </c>
      <c r="C1561" t="s">
        <v>540</v>
      </c>
      <c r="D1561" t="s">
        <v>3878</v>
      </c>
      <c r="E1561" s="30" t="s">
        <v>3879</v>
      </c>
      <c r="F1561" t="s">
        <v>549</v>
      </c>
      <c r="G1561" t="s">
        <v>2141</v>
      </c>
      <c r="H1561" t="s">
        <v>2142</v>
      </c>
      <c r="I1561" t="s">
        <v>4300</v>
      </c>
      <c r="J1561" t="s">
        <v>4301</v>
      </c>
      <c r="K1561" t="s">
        <v>549</v>
      </c>
      <c r="L1561" t="s">
        <v>4300</v>
      </c>
      <c r="M1561" t="s">
        <v>4302</v>
      </c>
      <c r="N1561" t="s">
        <v>4303</v>
      </c>
      <c r="O1561" s="87">
        <f t="shared" si="99"/>
        <v>83.25</v>
      </c>
      <c r="P1561" t="s">
        <v>555</v>
      </c>
      <c r="Q1561" s="86">
        <v>832500</v>
      </c>
      <c r="R1561" s="86">
        <v>18820000</v>
      </c>
      <c r="S1561">
        <f t="shared" si="100"/>
        <v>18.82</v>
      </c>
      <c r="T1561" s="86">
        <v>15614</v>
      </c>
      <c r="U1561" t="s">
        <v>3889</v>
      </c>
      <c r="W1561" t="s">
        <v>7999</v>
      </c>
    </row>
    <row r="1562" spans="1:23" ht="15" hidden="1" customHeight="1" x14ac:dyDescent="0.25">
      <c r="A1562" t="s">
        <v>3877</v>
      </c>
      <c r="B1562">
        <v>21449879</v>
      </c>
      <c r="C1562" t="s">
        <v>540</v>
      </c>
      <c r="D1562" t="s">
        <v>3878</v>
      </c>
      <c r="E1562" s="30" t="s">
        <v>3879</v>
      </c>
      <c r="F1562" t="s">
        <v>549</v>
      </c>
      <c r="G1562" t="s">
        <v>2141</v>
      </c>
      <c r="H1562" t="s">
        <v>2142</v>
      </c>
      <c r="I1562" t="s">
        <v>4304</v>
      </c>
      <c r="J1562" t="s">
        <v>4305</v>
      </c>
      <c r="K1562" t="s">
        <v>549</v>
      </c>
      <c r="L1562" t="s">
        <v>4304</v>
      </c>
      <c r="M1562" t="s">
        <v>4306</v>
      </c>
      <c r="N1562" t="s">
        <v>4307</v>
      </c>
      <c r="O1562" s="87"/>
      <c r="Q1562" s="86"/>
      <c r="R1562" s="86"/>
      <c r="T1562" s="86"/>
    </row>
    <row r="1563" spans="1:23" ht="15" customHeight="1" x14ac:dyDescent="0.25">
      <c r="A1563" t="s">
        <v>4308</v>
      </c>
      <c r="B1563">
        <v>33192786</v>
      </c>
      <c r="C1563" t="s">
        <v>540</v>
      </c>
      <c r="D1563" t="s">
        <v>541</v>
      </c>
      <c r="E1563" s="30" t="s">
        <v>4309</v>
      </c>
      <c r="F1563" t="s">
        <v>549</v>
      </c>
      <c r="G1563" t="s">
        <v>2141</v>
      </c>
      <c r="H1563" t="s">
        <v>2142</v>
      </c>
      <c r="I1563" t="s">
        <v>4310</v>
      </c>
      <c r="J1563" t="s">
        <v>4311</v>
      </c>
      <c r="K1563" t="s">
        <v>549</v>
      </c>
      <c r="L1563" t="s">
        <v>4310</v>
      </c>
      <c r="M1563" t="s">
        <v>4312</v>
      </c>
      <c r="N1563" t="s">
        <v>4313</v>
      </c>
      <c r="O1563" s="87">
        <f>Q1563/10000</f>
        <v>9000</v>
      </c>
      <c r="P1563" t="s">
        <v>555</v>
      </c>
      <c r="Q1563" s="86">
        <v>90000000</v>
      </c>
      <c r="R1563" s="86">
        <v>2031420000</v>
      </c>
      <c r="S1563" s="176">
        <f>R1563/1000000</f>
        <v>2031.42</v>
      </c>
      <c r="T1563" s="86">
        <v>18130</v>
      </c>
      <c r="U1563" t="s">
        <v>4314</v>
      </c>
      <c r="V1563" t="s">
        <v>8620</v>
      </c>
    </row>
    <row r="1564" spans="1:23" ht="15" customHeight="1" x14ac:dyDescent="0.25">
      <c r="A1564" t="s">
        <v>4308</v>
      </c>
      <c r="B1564">
        <v>33192786</v>
      </c>
      <c r="C1564" t="s">
        <v>540</v>
      </c>
      <c r="D1564" t="s">
        <v>541</v>
      </c>
      <c r="E1564" s="30" t="s">
        <v>4309</v>
      </c>
      <c r="F1564" t="s">
        <v>549</v>
      </c>
      <c r="G1564" t="s">
        <v>2141</v>
      </c>
      <c r="H1564" t="s">
        <v>2142</v>
      </c>
      <c r="I1564" t="s">
        <v>4315</v>
      </c>
      <c r="J1564" t="s">
        <v>4316</v>
      </c>
      <c r="K1564" t="s">
        <v>549</v>
      </c>
      <c r="L1564" t="s">
        <v>4315</v>
      </c>
      <c r="M1564" t="s">
        <v>4317</v>
      </c>
      <c r="N1564" t="s">
        <v>4313</v>
      </c>
      <c r="O1564" s="87">
        <f>Q1564/10000</f>
        <v>16000</v>
      </c>
      <c r="P1564" t="s">
        <v>555</v>
      </c>
      <c r="Q1564" s="86">
        <v>160000000</v>
      </c>
      <c r="R1564" s="86">
        <v>3611410000</v>
      </c>
      <c r="S1564" s="176">
        <f>R1564/1000000</f>
        <v>3611.41</v>
      </c>
      <c r="T1564" s="86">
        <v>18833</v>
      </c>
      <c r="U1564" t="s">
        <v>4318</v>
      </c>
      <c r="V1564" t="s">
        <v>8621</v>
      </c>
    </row>
    <row r="1565" spans="1:23" ht="15" customHeight="1" x14ac:dyDescent="0.25">
      <c r="A1565" t="s">
        <v>2124</v>
      </c>
      <c r="B1565">
        <v>14923200</v>
      </c>
      <c r="C1565" t="s">
        <v>540</v>
      </c>
      <c r="D1565" t="s">
        <v>541</v>
      </c>
      <c r="E1565" s="30" t="s">
        <v>2125</v>
      </c>
      <c r="F1565" t="s">
        <v>549</v>
      </c>
      <c r="G1565" t="s">
        <v>2141</v>
      </c>
      <c r="H1565" t="s">
        <v>2142</v>
      </c>
      <c r="I1565" t="s">
        <v>4319</v>
      </c>
      <c r="J1565" t="s">
        <v>4320</v>
      </c>
      <c r="K1565" t="s">
        <v>549</v>
      </c>
      <c r="L1565" t="s">
        <v>4319</v>
      </c>
      <c r="M1565" t="s">
        <v>4321</v>
      </c>
      <c r="N1565" t="s">
        <v>4322</v>
      </c>
      <c r="O1565" s="87">
        <f>Q1565/10000</f>
        <v>4500</v>
      </c>
      <c r="P1565" t="s">
        <v>555</v>
      </c>
      <c r="Q1565" s="86">
        <v>45000000</v>
      </c>
      <c r="R1565" s="86">
        <v>1016100000</v>
      </c>
      <c r="S1565">
        <f>R1565/1000000</f>
        <v>1016.1</v>
      </c>
      <c r="T1565" s="86">
        <v>19066</v>
      </c>
      <c r="U1565" t="s">
        <v>4323</v>
      </c>
      <c r="V1565" t="s">
        <v>8622</v>
      </c>
    </row>
    <row r="1566" spans="1:23" ht="15" customHeight="1" x14ac:dyDescent="0.25">
      <c r="A1566" t="s">
        <v>2124</v>
      </c>
      <c r="B1566">
        <v>14923200</v>
      </c>
      <c r="C1566" t="s">
        <v>540</v>
      </c>
      <c r="D1566" t="s">
        <v>541</v>
      </c>
      <c r="E1566" s="30" t="s">
        <v>2125</v>
      </c>
      <c r="F1566" t="s">
        <v>549</v>
      </c>
      <c r="G1566" t="s">
        <v>2141</v>
      </c>
      <c r="H1566" t="s">
        <v>2142</v>
      </c>
      <c r="I1566" t="s">
        <v>4324</v>
      </c>
      <c r="J1566" t="s">
        <v>4325</v>
      </c>
      <c r="K1566" t="s">
        <v>549</v>
      </c>
      <c r="L1566" t="s">
        <v>4324</v>
      </c>
      <c r="M1566" t="s">
        <v>4326</v>
      </c>
      <c r="N1566" t="s">
        <v>4327</v>
      </c>
      <c r="O1566" s="87">
        <f>Q1566/10000</f>
        <v>2000</v>
      </c>
      <c r="P1566" t="s">
        <v>555</v>
      </c>
      <c r="Q1566" s="86">
        <v>20000000</v>
      </c>
      <c r="R1566" s="86">
        <v>451550000</v>
      </c>
      <c r="S1566">
        <f>R1566/1000000</f>
        <v>451.55</v>
      </c>
      <c r="T1566" s="86">
        <v>19066</v>
      </c>
      <c r="U1566" t="s">
        <v>4323</v>
      </c>
      <c r="V1566" t="s">
        <v>8622</v>
      </c>
    </row>
    <row r="1567" spans="1:23" ht="15" customHeight="1" x14ac:dyDescent="0.25">
      <c r="A1567" t="s">
        <v>2124</v>
      </c>
      <c r="B1567">
        <v>14923200</v>
      </c>
      <c r="C1567" t="s">
        <v>540</v>
      </c>
      <c r="D1567" t="s">
        <v>541</v>
      </c>
      <c r="E1567" s="30" t="s">
        <v>2125</v>
      </c>
      <c r="F1567" t="s">
        <v>549</v>
      </c>
      <c r="G1567" t="s">
        <v>2141</v>
      </c>
      <c r="H1567" t="s">
        <v>2142</v>
      </c>
      <c r="I1567" t="s">
        <v>4328</v>
      </c>
      <c r="J1567" t="s">
        <v>4329</v>
      </c>
      <c r="K1567" t="s">
        <v>549</v>
      </c>
      <c r="L1567" t="s">
        <v>4328</v>
      </c>
      <c r="M1567" t="s">
        <v>4330</v>
      </c>
      <c r="N1567" t="s">
        <v>4331</v>
      </c>
      <c r="O1567" s="87">
        <f>Q1567/10000</f>
        <v>600</v>
      </c>
      <c r="P1567" t="s">
        <v>555</v>
      </c>
      <c r="Q1567" s="86">
        <v>6000000</v>
      </c>
      <c r="R1567" s="86">
        <v>135460000</v>
      </c>
      <c r="S1567">
        <f>R1567/1000000</f>
        <v>135.46</v>
      </c>
      <c r="T1567" s="86">
        <v>19066</v>
      </c>
      <c r="U1567" t="s">
        <v>4323</v>
      </c>
      <c r="V1567" t="s">
        <v>8622</v>
      </c>
    </row>
    <row r="1568" spans="1:23" ht="15" hidden="1" customHeight="1" x14ac:dyDescent="0.25">
      <c r="A1568" s="89" t="s">
        <v>2173</v>
      </c>
      <c r="O1568" s="87"/>
      <c r="T1568" s="86"/>
    </row>
    <row r="1569" spans="1:23" ht="15" hidden="1" customHeight="1" x14ac:dyDescent="0.25">
      <c r="A1569" s="89" t="s">
        <v>2379</v>
      </c>
      <c r="O1569" s="87"/>
      <c r="T1569" s="86"/>
    </row>
    <row r="1570" spans="1:23" ht="15" customHeight="1" x14ac:dyDescent="0.25">
      <c r="A1570" t="s">
        <v>3338</v>
      </c>
      <c r="B1570">
        <v>5988596</v>
      </c>
      <c r="C1570" t="s">
        <v>540</v>
      </c>
      <c r="D1570" t="s">
        <v>541</v>
      </c>
      <c r="E1570" s="30" t="s">
        <v>3339</v>
      </c>
      <c r="F1570" t="s">
        <v>549</v>
      </c>
      <c r="G1570" t="s">
        <v>2174</v>
      </c>
      <c r="H1570">
        <v>17314075</v>
      </c>
      <c r="I1570" t="s">
        <v>7175</v>
      </c>
      <c r="J1570" t="s">
        <v>7176</v>
      </c>
      <c r="K1570" t="s">
        <v>549</v>
      </c>
      <c r="L1570" t="s">
        <v>7175</v>
      </c>
      <c r="M1570" t="s">
        <v>7177</v>
      </c>
      <c r="N1570" t="s">
        <v>7178</v>
      </c>
      <c r="O1570" s="87">
        <f t="shared" ref="O1570:O1603" si="101">Q1570/10000</f>
        <v>65.5</v>
      </c>
      <c r="P1570" t="s">
        <v>555</v>
      </c>
      <c r="Q1570" s="86">
        <v>655000</v>
      </c>
      <c r="R1570" s="86">
        <v>14700000</v>
      </c>
      <c r="S1570">
        <f t="shared" ref="S1570:S1603" si="102">R1570/1000000</f>
        <v>14.7</v>
      </c>
      <c r="T1570" s="86">
        <v>11943</v>
      </c>
      <c r="U1570" t="s">
        <v>4200</v>
      </c>
      <c r="W1570" t="s">
        <v>8619</v>
      </c>
    </row>
    <row r="1571" spans="1:23" ht="15" customHeight="1" x14ac:dyDescent="0.25">
      <c r="A1571" t="s">
        <v>3338</v>
      </c>
      <c r="B1571">
        <v>5988596</v>
      </c>
      <c r="C1571" t="s">
        <v>540</v>
      </c>
      <c r="D1571" t="s">
        <v>541</v>
      </c>
      <c r="E1571" s="30" t="s">
        <v>3339</v>
      </c>
      <c r="F1571" t="s">
        <v>549</v>
      </c>
      <c r="G1571" t="s">
        <v>2174</v>
      </c>
      <c r="H1571">
        <v>17314075</v>
      </c>
      <c r="I1571" t="s">
        <v>7179</v>
      </c>
      <c r="J1571" t="s">
        <v>7180</v>
      </c>
      <c r="K1571" t="s">
        <v>549</v>
      </c>
      <c r="L1571" t="s">
        <v>7179</v>
      </c>
      <c r="M1571" t="s">
        <v>7181</v>
      </c>
      <c r="N1571" t="s">
        <v>7182</v>
      </c>
      <c r="O1571" s="87">
        <f t="shared" si="101"/>
        <v>1375</v>
      </c>
      <c r="P1571" t="s">
        <v>555</v>
      </c>
      <c r="Q1571" s="86">
        <v>13750000</v>
      </c>
      <c r="R1571" s="86">
        <v>308600000</v>
      </c>
      <c r="S1571">
        <f t="shared" si="102"/>
        <v>308.60000000000002</v>
      </c>
      <c r="T1571" s="86">
        <v>11913</v>
      </c>
      <c r="U1571" t="s">
        <v>742</v>
      </c>
      <c r="W1571" t="s">
        <v>4749</v>
      </c>
    </row>
    <row r="1572" spans="1:23" ht="15" customHeight="1" x14ac:dyDescent="0.25">
      <c r="A1572" t="s">
        <v>3338</v>
      </c>
      <c r="B1572">
        <v>5988596</v>
      </c>
      <c r="C1572" t="s">
        <v>540</v>
      </c>
      <c r="D1572" t="s">
        <v>541</v>
      </c>
      <c r="E1572" s="30" t="s">
        <v>3339</v>
      </c>
      <c r="F1572" t="s">
        <v>549</v>
      </c>
      <c r="G1572" t="s">
        <v>2174</v>
      </c>
      <c r="H1572">
        <v>17314075</v>
      </c>
      <c r="I1572" t="s">
        <v>7183</v>
      </c>
      <c r="J1572" t="s">
        <v>7184</v>
      </c>
      <c r="K1572" t="s">
        <v>549</v>
      </c>
      <c r="L1572" t="s">
        <v>7183</v>
      </c>
      <c r="M1572" t="s">
        <v>7185</v>
      </c>
      <c r="N1572" t="s">
        <v>5252</v>
      </c>
      <c r="O1572" s="87">
        <f t="shared" si="101"/>
        <v>39</v>
      </c>
      <c r="P1572" t="s">
        <v>555</v>
      </c>
      <c r="Q1572" s="86">
        <v>390000</v>
      </c>
      <c r="R1572" s="86">
        <v>8760000</v>
      </c>
      <c r="S1572">
        <f t="shared" si="102"/>
        <v>8.76</v>
      </c>
      <c r="T1572" s="86">
        <v>11885</v>
      </c>
      <c r="U1572" t="s">
        <v>789</v>
      </c>
      <c r="W1572" t="s">
        <v>7679</v>
      </c>
    </row>
    <row r="1573" spans="1:23" ht="15" customHeight="1" x14ac:dyDescent="0.25">
      <c r="A1573" t="s">
        <v>3338</v>
      </c>
      <c r="B1573">
        <v>5988596</v>
      </c>
      <c r="C1573" t="s">
        <v>540</v>
      </c>
      <c r="D1573" t="s">
        <v>541</v>
      </c>
      <c r="E1573" s="30" t="s">
        <v>3339</v>
      </c>
      <c r="F1573" t="s">
        <v>549</v>
      </c>
      <c r="G1573" t="s">
        <v>2174</v>
      </c>
      <c r="H1573">
        <v>17314075</v>
      </c>
      <c r="I1573" t="s">
        <v>7186</v>
      </c>
      <c r="J1573" t="s">
        <v>7187</v>
      </c>
      <c r="K1573" t="s">
        <v>549</v>
      </c>
      <c r="L1573" t="s">
        <v>7186</v>
      </c>
      <c r="M1573" t="s">
        <v>7188</v>
      </c>
      <c r="N1573" t="s">
        <v>7189</v>
      </c>
      <c r="O1573" s="87">
        <f t="shared" si="101"/>
        <v>36</v>
      </c>
      <c r="P1573" t="s">
        <v>555</v>
      </c>
      <c r="Q1573" s="86">
        <v>360000</v>
      </c>
      <c r="R1573" s="86">
        <v>8080000</v>
      </c>
      <c r="S1573">
        <f t="shared" si="102"/>
        <v>8.08</v>
      </c>
      <c r="T1573" s="86">
        <v>11890</v>
      </c>
      <c r="U1573" t="s">
        <v>1052</v>
      </c>
      <c r="W1573" t="s">
        <v>7910</v>
      </c>
    </row>
    <row r="1574" spans="1:23" ht="15" customHeight="1" x14ac:dyDescent="0.25">
      <c r="A1574" t="s">
        <v>3338</v>
      </c>
      <c r="B1574">
        <v>5988596</v>
      </c>
      <c r="C1574" t="s">
        <v>540</v>
      </c>
      <c r="D1574" t="s">
        <v>541</v>
      </c>
      <c r="E1574" s="30" t="s">
        <v>3339</v>
      </c>
      <c r="F1574" t="s">
        <v>549</v>
      </c>
      <c r="G1574" t="s">
        <v>2174</v>
      </c>
      <c r="H1574">
        <v>17314075</v>
      </c>
      <c r="I1574" t="s">
        <v>7190</v>
      </c>
      <c r="J1574" t="s">
        <v>7191</v>
      </c>
      <c r="K1574" t="s">
        <v>549</v>
      </c>
      <c r="L1574" t="s">
        <v>7190</v>
      </c>
      <c r="M1574" t="s">
        <v>7192</v>
      </c>
      <c r="N1574" t="s">
        <v>7193</v>
      </c>
      <c r="O1574" s="87">
        <f t="shared" si="101"/>
        <v>42</v>
      </c>
      <c r="P1574" t="s">
        <v>555</v>
      </c>
      <c r="Q1574" s="86">
        <v>420000</v>
      </c>
      <c r="R1574" s="86">
        <v>9430000</v>
      </c>
      <c r="S1574">
        <f t="shared" si="102"/>
        <v>9.43</v>
      </c>
      <c r="T1574" s="86">
        <v>11890</v>
      </c>
      <c r="U1574" t="s">
        <v>1052</v>
      </c>
      <c r="W1574" t="s">
        <v>7910</v>
      </c>
    </row>
    <row r="1575" spans="1:23" ht="15" customHeight="1" x14ac:dyDescent="0.25">
      <c r="A1575" t="s">
        <v>3338</v>
      </c>
      <c r="B1575">
        <v>5988596</v>
      </c>
      <c r="C1575" t="s">
        <v>540</v>
      </c>
      <c r="D1575" t="s">
        <v>541</v>
      </c>
      <c r="E1575" s="30" t="s">
        <v>3339</v>
      </c>
      <c r="F1575" t="s">
        <v>549</v>
      </c>
      <c r="G1575" t="s">
        <v>2174</v>
      </c>
      <c r="H1575">
        <v>17314075</v>
      </c>
      <c r="I1575" t="s">
        <v>7194</v>
      </c>
      <c r="J1575" t="s">
        <v>7195</v>
      </c>
      <c r="K1575" t="s">
        <v>549</v>
      </c>
      <c r="L1575" t="s">
        <v>7194</v>
      </c>
      <c r="M1575" t="s">
        <v>7196</v>
      </c>
      <c r="N1575" t="s">
        <v>7197</v>
      </c>
      <c r="O1575" s="87">
        <f t="shared" si="101"/>
        <v>54.5</v>
      </c>
      <c r="P1575" t="s">
        <v>555</v>
      </c>
      <c r="Q1575" s="86">
        <v>545000</v>
      </c>
      <c r="R1575" s="86">
        <v>12230000</v>
      </c>
      <c r="S1575">
        <f t="shared" si="102"/>
        <v>12.23</v>
      </c>
      <c r="T1575" s="86">
        <v>15614</v>
      </c>
      <c r="U1575" t="s">
        <v>3889</v>
      </c>
      <c r="W1575" t="s">
        <v>7999</v>
      </c>
    </row>
    <row r="1576" spans="1:23" ht="15" customHeight="1" x14ac:dyDescent="0.25">
      <c r="A1576" t="s">
        <v>3338</v>
      </c>
      <c r="B1576">
        <v>5988596</v>
      </c>
      <c r="C1576" t="s">
        <v>540</v>
      </c>
      <c r="D1576" t="s">
        <v>541</v>
      </c>
      <c r="E1576" s="30" t="s">
        <v>3339</v>
      </c>
      <c r="F1576" t="s">
        <v>549</v>
      </c>
      <c r="G1576" t="s">
        <v>2174</v>
      </c>
      <c r="H1576">
        <v>17314075</v>
      </c>
      <c r="I1576" t="s">
        <v>7198</v>
      </c>
      <c r="J1576" t="s">
        <v>7199</v>
      </c>
      <c r="K1576" t="s">
        <v>549</v>
      </c>
      <c r="L1576" t="s">
        <v>7198</v>
      </c>
      <c r="M1576" t="s">
        <v>7200</v>
      </c>
      <c r="N1576" t="s">
        <v>7201</v>
      </c>
      <c r="O1576" s="87">
        <f t="shared" si="101"/>
        <v>15</v>
      </c>
      <c r="P1576" t="s">
        <v>555</v>
      </c>
      <c r="Q1576" s="86">
        <v>150000</v>
      </c>
      <c r="R1576" s="86">
        <v>3370000</v>
      </c>
      <c r="S1576">
        <f t="shared" si="102"/>
        <v>3.37</v>
      </c>
      <c r="T1576" s="86">
        <v>11895</v>
      </c>
      <c r="U1576" t="s">
        <v>2267</v>
      </c>
      <c r="W1576" t="s">
        <v>7960</v>
      </c>
    </row>
    <row r="1577" spans="1:23" ht="15" customHeight="1" x14ac:dyDescent="0.25">
      <c r="A1577" t="s">
        <v>3338</v>
      </c>
      <c r="B1577">
        <v>5988596</v>
      </c>
      <c r="C1577" t="s">
        <v>540</v>
      </c>
      <c r="D1577" t="s">
        <v>541</v>
      </c>
      <c r="E1577" s="30" t="s">
        <v>3339</v>
      </c>
      <c r="F1577" t="s">
        <v>549</v>
      </c>
      <c r="G1577" t="s">
        <v>2174</v>
      </c>
      <c r="H1577">
        <v>17314075</v>
      </c>
      <c r="I1577" t="s">
        <v>7202</v>
      </c>
      <c r="J1577" t="s">
        <v>7203</v>
      </c>
      <c r="K1577" t="s">
        <v>549</v>
      </c>
      <c r="L1577" t="s">
        <v>7202</v>
      </c>
      <c r="M1577" t="s">
        <v>7204</v>
      </c>
      <c r="N1577" t="s">
        <v>7205</v>
      </c>
      <c r="O1577" s="87">
        <f t="shared" si="101"/>
        <v>169</v>
      </c>
      <c r="P1577" t="s">
        <v>555</v>
      </c>
      <c r="Q1577" s="86">
        <v>1690000</v>
      </c>
      <c r="R1577" s="86">
        <v>37930000</v>
      </c>
      <c r="S1577">
        <f t="shared" si="102"/>
        <v>37.93</v>
      </c>
      <c r="T1577" s="86">
        <v>11931</v>
      </c>
      <c r="U1577" t="s">
        <v>3390</v>
      </c>
      <c r="W1577" t="s">
        <v>8006</v>
      </c>
    </row>
    <row r="1578" spans="1:23" ht="15" customHeight="1" x14ac:dyDescent="0.25">
      <c r="A1578" t="s">
        <v>3338</v>
      </c>
      <c r="B1578">
        <v>5988596</v>
      </c>
      <c r="C1578" t="s">
        <v>540</v>
      </c>
      <c r="D1578" t="s">
        <v>541</v>
      </c>
      <c r="E1578" s="30" t="s">
        <v>3339</v>
      </c>
      <c r="F1578" t="s">
        <v>549</v>
      </c>
      <c r="G1578" t="s">
        <v>2174</v>
      </c>
      <c r="H1578">
        <v>17314075</v>
      </c>
      <c r="I1578" t="s">
        <v>7206</v>
      </c>
      <c r="J1578" t="s">
        <v>7207</v>
      </c>
      <c r="K1578" t="s">
        <v>549</v>
      </c>
      <c r="L1578" t="s">
        <v>7206</v>
      </c>
      <c r="M1578" t="s">
        <v>7208</v>
      </c>
      <c r="N1578" t="s">
        <v>7209</v>
      </c>
      <c r="O1578" s="87">
        <f t="shared" si="101"/>
        <v>146</v>
      </c>
      <c r="P1578" t="s">
        <v>555</v>
      </c>
      <c r="Q1578" s="86">
        <v>1460000</v>
      </c>
      <c r="R1578" s="86">
        <v>32770000</v>
      </c>
      <c r="S1578">
        <f t="shared" si="102"/>
        <v>32.770000000000003</v>
      </c>
      <c r="T1578" s="86">
        <v>15614</v>
      </c>
      <c r="U1578" t="s">
        <v>3889</v>
      </c>
      <c r="W1578" t="s">
        <v>7999</v>
      </c>
    </row>
    <row r="1579" spans="1:23" ht="15" customHeight="1" x14ac:dyDescent="0.25">
      <c r="A1579" t="s">
        <v>3338</v>
      </c>
      <c r="B1579">
        <v>5988596</v>
      </c>
      <c r="C1579" t="s">
        <v>540</v>
      </c>
      <c r="D1579" t="s">
        <v>541</v>
      </c>
      <c r="E1579" s="30" t="s">
        <v>3339</v>
      </c>
      <c r="F1579" t="s">
        <v>549</v>
      </c>
      <c r="G1579" t="s">
        <v>2174</v>
      </c>
      <c r="H1579">
        <v>17314075</v>
      </c>
      <c r="I1579" t="s">
        <v>7210</v>
      </c>
      <c r="J1579" t="s">
        <v>7211</v>
      </c>
      <c r="K1579" t="s">
        <v>549</v>
      </c>
      <c r="L1579" t="s">
        <v>7210</v>
      </c>
      <c r="M1579" t="s">
        <v>7212</v>
      </c>
      <c r="N1579" t="s">
        <v>1066</v>
      </c>
      <c r="O1579" s="87">
        <f t="shared" si="101"/>
        <v>157.19999999999999</v>
      </c>
      <c r="P1579" t="s">
        <v>555</v>
      </c>
      <c r="Q1579" s="86">
        <v>1572000</v>
      </c>
      <c r="R1579" s="86">
        <v>35280000</v>
      </c>
      <c r="S1579">
        <f t="shared" si="102"/>
        <v>35.28</v>
      </c>
      <c r="T1579" s="86">
        <v>11896</v>
      </c>
      <c r="U1579" t="s">
        <v>714</v>
      </c>
      <c r="W1579" t="s">
        <v>7873</v>
      </c>
    </row>
    <row r="1580" spans="1:23" ht="15" customHeight="1" x14ac:dyDescent="0.25">
      <c r="A1580" t="s">
        <v>3338</v>
      </c>
      <c r="B1580">
        <v>5988596</v>
      </c>
      <c r="C1580" t="s">
        <v>540</v>
      </c>
      <c r="D1580" t="s">
        <v>541</v>
      </c>
      <c r="E1580" s="30" t="s">
        <v>3339</v>
      </c>
      <c r="F1580" t="s">
        <v>549</v>
      </c>
      <c r="G1580" t="s">
        <v>2174</v>
      </c>
      <c r="H1580">
        <v>17314075</v>
      </c>
      <c r="I1580" t="s">
        <v>7213</v>
      </c>
      <c r="J1580" t="s">
        <v>7214</v>
      </c>
      <c r="K1580" t="s">
        <v>549</v>
      </c>
      <c r="L1580" t="s">
        <v>7213</v>
      </c>
      <c r="M1580" t="s">
        <v>7215</v>
      </c>
      <c r="N1580" t="s">
        <v>7216</v>
      </c>
      <c r="O1580" s="87">
        <f t="shared" si="101"/>
        <v>412.8</v>
      </c>
      <c r="P1580" t="s">
        <v>555</v>
      </c>
      <c r="Q1580" s="86">
        <v>4128000</v>
      </c>
      <c r="R1580" s="86">
        <v>92650000</v>
      </c>
      <c r="S1580">
        <f t="shared" si="102"/>
        <v>92.65</v>
      </c>
      <c r="T1580" s="86">
        <v>11889</v>
      </c>
      <c r="U1580" t="s">
        <v>780</v>
      </c>
      <c r="W1580" t="s">
        <v>7881</v>
      </c>
    </row>
    <row r="1581" spans="1:23" ht="15" customHeight="1" x14ac:dyDescent="0.25">
      <c r="A1581" t="s">
        <v>3338</v>
      </c>
      <c r="B1581">
        <v>5988596</v>
      </c>
      <c r="C1581" t="s">
        <v>540</v>
      </c>
      <c r="D1581" t="s">
        <v>541</v>
      </c>
      <c r="E1581" s="30" t="s">
        <v>3339</v>
      </c>
      <c r="F1581" t="s">
        <v>549</v>
      </c>
      <c r="G1581" t="s">
        <v>2174</v>
      </c>
      <c r="H1581">
        <v>17314075</v>
      </c>
      <c r="I1581" t="s">
        <v>7217</v>
      </c>
      <c r="J1581" t="s">
        <v>7218</v>
      </c>
      <c r="K1581" t="s">
        <v>549</v>
      </c>
      <c r="L1581" t="s">
        <v>7217</v>
      </c>
      <c r="M1581" t="s">
        <v>7219</v>
      </c>
      <c r="N1581" t="s">
        <v>7220</v>
      </c>
      <c r="O1581" s="87">
        <f t="shared" si="101"/>
        <v>20.399999999999999</v>
      </c>
      <c r="P1581" t="s">
        <v>555</v>
      </c>
      <c r="Q1581" s="86">
        <v>204000</v>
      </c>
      <c r="R1581" s="86">
        <v>4580000</v>
      </c>
      <c r="S1581">
        <f t="shared" si="102"/>
        <v>4.58</v>
      </c>
      <c r="T1581" s="86">
        <v>15614</v>
      </c>
      <c r="U1581" t="s">
        <v>3889</v>
      </c>
      <c r="W1581" t="s">
        <v>7999</v>
      </c>
    </row>
    <row r="1582" spans="1:23" ht="15" customHeight="1" x14ac:dyDescent="0.25">
      <c r="A1582" t="s">
        <v>3338</v>
      </c>
      <c r="B1582">
        <v>5988596</v>
      </c>
      <c r="C1582" t="s">
        <v>540</v>
      </c>
      <c r="D1582" t="s">
        <v>541</v>
      </c>
      <c r="E1582" s="30" t="s">
        <v>3339</v>
      </c>
      <c r="F1582" t="s">
        <v>549</v>
      </c>
      <c r="G1582" t="s">
        <v>2174</v>
      </c>
      <c r="H1582">
        <v>17314075</v>
      </c>
      <c r="I1582" t="s">
        <v>7221</v>
      </c>
      <c r="J1582" t="s">
        <v>7222</v>
      </c>
      <c r="K1582" t="s">
        <v>549</v>
      </c>
      <c r="L1582" t="s">
        <v>7221</v>
      </c>
      <c r="M1582" t="s">
        <v>7223</v>
      </c>
      <c r="N1582" t="s">
        <v>7224</v>
      </c>
      <c r="O1582" s="87">
        <f t="shared" si="101"/>
        <v>14</v>
      </c>
      <c r="P1582" t="s">
        <v>555</v>
      </c>
      <c r="Q1582" s="86">
        <v>140000</v>
      </c>
      <c r="R1582" s="86">
        <v>3140000</v>
      </c>
      <c r="S1582">
        <f t="shared" si="102"/>
        <v>3.14</v>
      </c>
      <c r="T1582" s="86">
        <v>11806</v>
      </c>
      <c r="U1582" t="s">
        <v>2262</v>
      </c>
      <c r="W1582" t="s">
        <v>7950</v>
      </c>
    </row>
    <row r="1583" spans="1:23" ht="15" customHeight="1" x14ac:dyDescent="0.25">
      <c r="A1583" t="s">
        <v>3338</v>
      </c>
      <c r="B1583">
        <v>5988596</v>
      </c>
      <c r="C1583" t="s">
        <v>540</v>
      </c>
      <c r="D1583" t="s">
        <v>541</v>
      </c>
      <c r="E1583" s="30" t="s">
        <v>3339</v>
      </c>
      <c r="F1583" t="s">
        <v>549</v>
      </c>
      <c r="G1583" t="s">
        <v>2174</v>
      </c>
      <c r="H1583">
        <v>17314075</v>
      </c>
      <c r="I1583" t="s">
        <v>7225</v>
      </c>
      <c r="J1583" t="s">
        <v>7226</v>
      </c>
      <c r="K1583" t="s">
        <v>549</v>
      </c>
      <c r="L1583" t="s">
        <v>7225</v>
      </c>
      <c r="M1583" t="s">
        <v>7227</v>
      </c>
      <c r="N1583" t="s">
        <v>7228</v>
      </c>
      <c r="O1583" s="87">
        <f t="shared" si="101"/>
        <v>42.6</v>
      </c>
      <c r="P1583" t="s">
        <v>555</v>
      </c>
      <c r="Q1583" s="86">
        <v>426000</v>
      </c>
      <c r="R1583" s="86">
        <v>9560000</v>
      </c>
      <c r="S1583">
        <f t="shared" si="102"/>
        <v>9.56</v>
      </c>
      <c r="T1583" s="86">
        <v>11808</v>
      </c>
      <c r="U1583" t="s">
        <v>654</v>
      </c>
      <c r="W1583" t="s">
        <v>7861</v>
      </c>
    </row>
    <row r="1584" spans="1:23" ht="15" customHeight="1" x14ac:dyDescent="0.25">
      <c r="A1584" t="s">
        <v>3338</v>
      </c>
      <c r="B1584">
        <v>5988596</v>
      </c>
      <c r="C1584" t="s">
        <v>540</v>
      </c>
      <c r="D1584" t="s">
        <v>541</v>
      </c>
      <c r="E1584" s="30" t="s">
        <v>3339</v>
      </c>
      <c r="F1584" t="s">
        <v>549</v>
      </c>
      <c r="G1584" t="s">
        <v>2174</v>
      </c>
      <c r="H1584">
        <v>17314075</v>
      </c>
      <c r="I1584" t="s">
        <v>7229</v>
      </c>
      <c r="J1584" t="s">
        <v>7230</v>
      </c>
      <c r="K1584" t="s">
        <v>549</v>
      </c>
      <c r="L1584" t="s">
        <v>7229</v>
      </c>
      <c r="M1584" t="s">
        <v>7231</v>
      </c>
      <c r="N1584" t="s">
        <v>7232</v>
      </c>
      <c r="O1584" s="87">
        <f t="shared" si="101"/>
        <v>88.6</v>
      </c>
      <c r="P1584" t="s">
        <v>555</v>
      </c>
      <c r="Q1584" s="86">
        <v>886000</v>
      </c>
      <c r="R1584" s="86">
        <v>19890000</v>
      </c>
      <c r="S1584">
        <f t="shared" si="102"/>
        <v>19.89</v>
      </c>
      <c r="T1584" s="86">
        <v>15614</v>
      </c>
      <c r="U1584" t="s">
        <v>3889</v>
      </c>
      <c r="W1584" t="s">
        <v>7999</v>
      </c>
    </row>
    <row r="1585" spans="1:28" ht="15" customHeight="1" x14ac:dyDescent="0.25">
      <c r="A1585" t="s">
        <v>3338</v>
      </c>
      <c r="B1585">
        <v>5988596</v>
      </c>
      <c r="C1585" t="s">
        <v>540</v>
      </c>
      <c r="D1585" t="s">
        <v>541</v>
      </c>
      <c r="E1585" s="30" t="s">
        <v>3339</v>
      </c>
      <c r="F1585" t="s">
        <v>549</v>
      </c>
      <c r="G1585" t="s">
        <v>2174</v>
      </c>
      <c r="H1585">
        <v>17314075</v>
      </c>
      <c r="I1585" t="s">
        <v>7233</v>
      </c>
      <c r="J1585" t="s">
        <v>7234</v>
      </c>
      <c r="K1585" t="s">
        <v>549</v>
      </c>
      <c r="L1585" t="s">
        <v>7233</v>
      </c>
      <c r="M1585" t="s">
        <v>7235</v>
      </c>
      <c r="N1585" t="s">
        <v>7236</v>
      </c>
      <c r="O1585" s="87">
        <f t="shared" si="101"/>
        <v>79.2</v>
      </c>
      <c r="P1585" t="s">
        <v>555</v>
      </c>
      <c r="Q1585" s="86">
        <v>792000</v>
      </c>
      <c r="R1585" s="86">
        <v>17780000</v>
      </c>
      <c r="S1585">
        <f t="shared" si="102"/>
        <v>17.78</v>
      </c>
      <c r="T1585" s="86">
        <v>15614</v>
      </c>
      <c r="U1585" t="s">
        <v>3889</v>
      </c>
      <c r="W1585" t="s">
        <v>7999</v>
      </c>
    </row>
    <row r="1586" spans="1:28" ht="15" customHeight="1" x14ac:dyDescent="0.25">
      <c r="A1586" t="s">
        <v>3338</v>
      </c>
      <c r="B1586">
        <v>5988596</v>
      </c>
      <c r="C1586" t="s">
        <v>540</v>
      </c>
      <c r="D1586" t="s">
        <v>541</v>
      </c>
      <c r="E1586" s="30" t="s">
        <v>3339</v>
      </c>
      <c r="F1586" t="s">
        <v>549</v>
      </c>
      <c r="G1586" t="s">
        <v>2174</v>
      </c>
      <c r="H1586">
        <v>17314075</v>
      </c>
      <c r="I1586" t="s">
        <v>7237</v>
      </c>
      <c r="J1586" t="s">
        <v>7238</v>
      </c>
      <c r="K1586" t="s">
        <v>549</v>
      </c>
      <c r="L1586" t="s">
        <v>7237</v>
      </c>
      <c r="M1586" t="s">
        <v>7239</v>
      </c>
      <c r="N1586" t="s">
        <v>7240</v>
      </c>
      <c r="O1586" s="87">
        <f t="shared" si="101"/>
        <v>19.850000000000001</v>
      </c>
      <c r="P1586" t="s">
        <v>555</v>
      </c>
      <c r="Q1586" s="86">
        <v>198500</v>
      </c>
      <c r="R1586" s="86">
        <v>4460000</v>
      </c>
      <c r="S1586">
        <f t="shared" si="102"/>
        <v>4.46</v>
      </c>
      <c r="T1586" s="86">
        <v>11913</v>
      </c>
      <c r="U1586" t="s">
        <v>742</v>
      </c>
      <c r="W1586" t="s">
        <v>4749</v>
      </c>
    </row>
    <row r="1587" spans="1:28" ht="15" customHeight="1" x14ac:dyDescent="0.25">
      <c r="A1587" t="s">
        <v>3338</v>
      </c>
      <c r="B1587">
        <v>5988596</v>
      </c>
      <c r="C1587" t="s">
        <v>540</v>
      </c>
      <c r="D1587" t="s">
        <v>541</v>
      </c>
      <c r="E1587" s="30" t="s">
        <v>3339</v>
      </c>
      <c r="F1587" t="s">
        <v>549</v>
      </c>
      <c r="G1587" t="s">
        <v>2174</v>
      </c>
      <c r="H1587">
        <v>17314075</v>
      </c>
      <c r="I1587" t="s">
        <v>7241</v>
      </c>
      <c r="J1587" t="s">
        <v>7242</v>
      </c>
      <c r="K1587" t="s">
        <v>549</v>
      </c>
      <c r="L1587" t="s">
        <v>7241</v>
      </c>
      <c r="M1587" t="s">
        <v>7243</v>
      </c>
      <c r="N1587" t="s">
        <v>7244</v>
      </c>
      <c r="O1587" s="87">
        <f t="shared" si="101"/>
        <v>56.82</v>
      </c>
      <c r="P1587" t="s">
        <v>555</v>
      </c>
      <c r="Q1587" s="86">
        <v>568200</v>
      </c>
      <c r="R1587" s="86">
        <v>12750000</v>
      </c>
      <c r="S1587">
        <f t="shared" si="102"/>
        <v>12.75</v>
      </c>
      <c r="T1587" s="86">
        <v>11894</v>
      </c>
      <c r="U1587" t="s">
        <v>723</v>
      </c>
      <c r="W1587" t="s">
        <v>7874</v>
      </c>
    </row>
    <row r="1588" spans="1:28" ht="15" customHeight="1" x14ac:dyDescent="0.25">
      <c r="A1588" t="s">
        <v>3338</v>
      </c>
      <c r="B1588">
        <v>5988596</v>
      </c>
      <c r="C1588" t="s">
        <v>540</v>
      </c>
      <c r="D1588" t="s">
        <v>541</v>
      </c>
      <c r="E1588" s="30" t="s">
        <v>3339</v>
      </c>
      <c r="F1588" t="s">
        <v>549</v>
      </c>
      <c r="G1588" t="s">
        <v>2174</v>
      </c>
      <c r="H1588">
        <v>17314075</v>
      </c>
      <c r="I1588" t="s">
        <v>7245</v>
      </c>
      <c r="J1588" t="s">
        <v>7246</v>
      </c>
      <c r="K1588" t="s">
        <v>549</v>
      </c>
      <c r="L1588" t="s">
        <v>7245</v>
      </c>
      <c r="M1588" t="s">
        <v>7247</v>
      </c>
      <c r="N1588" t="s">
        <v>7248</v>
      </c>
      <c r="O1588" s="87">
        <f t="shared" si="101"/>
        <v>72.5</v>
      </c>
      <c r="P1588" t="s">
        <v>555</v>
      </c>
      <c r="Q1588" s="86">
        <v>725000</v>
      </c>
      <c r="R1588" s="86">
        <v>16270000</v>
      </c>
      <c r="S1588">
        <f t="shared" si="102"/>
        <v>16.27</v>
      </c>
      <c r="T1588" s="86">
        <v>15614</v>
      </c>
      <c r="U1588" t="s">
        <v>3889</v>
      </c>
      <c r="W1588" t="s">
        <v>7999</v>
      </c>
    </row>
    <row r="1589" spans="1:28" ht="15" customHeight="1" x14ac:dyDescent="0.25">
      <c r="A1589" t="s">
        <v>3338</v>
      </c>
      <c r="B1589">
        <v>5988596</v>
      </c>
      <c r="C1589" t="s">
        <v>540</v>
      </c>
      <c r="D1589" t="s">
        <v>541</v>
      </c>
      <c r="E1589" s="30" t="s">
        <v>3339</v>
      </c>
      <c r="F1589" t="s">
        <v>549</v>
      </c>
      <c r="G1589" t="s">
        <v>2174</v>
      </c>
      <c r="H1589">
        <v>17314075</v>
      </c>
      <c r="I1589" t="s">
        <v>7249</v>
      </c>
      <c r="J1589" t="s">
        <v>7250</v>
      </c>
      <c r="K1589" t="s">
        <v>549</v>
      </c>
      <c r="L1589" t="s">
        <v>7249</v>
      </c>
      <c r="M1589" t="s">
        <v>7251</v>
      </c>
      <c r="N1589" t="s">
        <v>7252</v>
      </c>
      <c r="O1589" s="87">
        <f t="shared" si="101"/>
        <v>72</v>
      </c>
      <c r="P1589" t="s">
        <v>555</v>
      </c>
      <c r="Q1589" s="86">
        <v>720000</v>
      </c>
      <c r="R1589" s="86">
        <v>16160000</v>
      </c>
      <c r="S1589">
        <f t="shared" si="102"/>
        <v>16.16</v>
      </c>
      <c r="T1589" s="86">
        <v>15614</v>
      </c>
      <c r="U1589" t="s">
        <v>3889</v>
      </c>
      <c r="W1589" t="s">
        <v>7999</v>
      </c>
    </row>
    <row r="1590" spans="1:28" ht="15" customHeight="1" x14ac:dyDescent="0.25">
      <c r="A1590" t="s">
        <v>2330</v>
      </c>
      <c r="B1590">
        <v>18288250</v>
      </c>
      <c r="C1590" t="s">
        <v>540</v>
      </c>
      <c r="D1590" t="s">
        <v>541</v>
      </c>
      <c r="E1590" s="30" t="s">
        <v>2331</v>
      </c>
      <c r="F1590" t="s">
        <v>549</v>
      </c>
      <c r="G1590" t="s">
        <v>2174</v>
      </c>
      <c r="H1590">
        <v>17314075</v>
      </c>
      <c r="I1590" t="s">
        <v>7253</v>
      </c>
      <c r="J1590" t="s">
        <v>7254</v>
      </c>
      <c r="K1590" t="s">
        <v>549</v>
      </c>
      <c r="L1590" t="s">
        <v>7253</v>
      </c>
      <c r="M1590" t="s">
        <v>7255</v>
      </c>
      <c r="N1590" t="s">
        <v>7256</v>
      </c>
      <c r="O1590" s="87">
        <f t="shared" si="101"/>
        <v>95</v>
      </c>
      <c r="P1590" t="s">
        <v>555</v>
      </c>
      <c r="Q1590" s="86">
        <v>950000</v>
      </c>
      <c r="R1590" s="86">
        <v>20940000</v>
      </c>
      <c r="S1590">
        <f t="shared" si="102"/>
        <v>20.94</v>
      </c>
      <c r="T1590" s="86">
        <v>18728</v>
      </c>
      <c r="U1590" t="s">
        <v>2336</v>
      </c>
      <c r="AB1590" t="s">
        <v>8623</v>
      </c>
    </row>
    <row r="1591" spans="1:28" ht="15" customHeight="1" x14ac:dyDescent="0.25">
      <c r="A1591" t="s">
        <v>7257</v>
      </c>
      <c r="B1591">
        <v>15858585</v>
      </c>
      <c r="C1591" t="s">
        <v>540</v>
      </c>
      <c r="D1591" t="s">
        <v>541</v>
      </c>
      <c r="E1591" s="30" t="s">
        <v>7258</v>
      </c>
      <c r="F1591" t="s">
        <v>549</v>
      </c>
      <c r="G1591" t="s">
        <v>2174</v>
      </c>
      <c r="H1591">
        <v>17314075</v>
      </c>
      <c r="I1591" t="s">
        <v>7259</v>
      </c>
      <c r="J1591" t="s">
        <v>7260</v>
      </c>
      <c r="K1591" t="s">
        <v>549</v>
      </c>
      <c r="L1591" t="s">
        <v>7259</v>
      </c>
      <c r="M1591" t="s">
        <v>7261</v>
      </c>
      <c r="N1591" t="s">
        <v>7262</v>
      </c>
      <c r="O1591" s="87">
        <f t="shared" si="101"/>
        <v>300</v>
      </c>
      <c r="P1591" t="s">
        <v>555</v>
      </c>
      <c r="Q1591" s="86">
        <v>3000000</v>
      </c>
      <c r="R1591" s="86">
        <v>67330000</v>
      </c>
      <c r="S1591">
        <f t="shared" si="102"/>
        <v>67.33</v>
      </c>
      <c r="T1591" s="86">
        <v>11727</v>
      </c>
      <c r="U1591" t="s">
        <v>775</v>
      </c>
      <c r="W1591" t="s">
        <v>4725</v>
      </c>
    </row>
    <row r="1592" spans="1:28" ht="15" customHeight="1" x14ac:dyDescent="0.25">
      <c r="A1592" t="s">
        <v>7257</v>
      </c>
      <c r="B1592">
        <v>15858585</v>
      </c>
      <c r="C1592" t="s">
        <v>540</v>
      </c>
      <c r="D1592" t="s">
        <v>541</v>
      </c>
      <c r="E1592" s="30" t="s">
        <v>7258</v>
      </c>
      <c r="F1592" t="s">
        <v>549</v>
      </c>
      <c r="G1592" t="s">
        <v>2174</v>
      </c>
      <c r="H1592">
        <v>17314075</v>
      </c>
      <c r="I1592" t="s">
        <v>7263</v>
      </c>
      <c r="J1592" t="s">
        <v>7264</v>
      </c>
      <c r="K1592" t="s">
        <v>549</v>
      </c>
      <c r="L1592" t="s">
        <v>7263</v>
      </c>
      <c r="M1592" t="s">
        <v>7265</v>
      </c>
      <c r="N1592" t="s">
        <v>7266</v>
      </c>
      <c r="O1592" s="87">
        <f t="shared" si="101"/>
        <v>330</v>
      </c>
      <c r="P1592" t="s">
        <v>555</v>
      </c>
      <c r="Q1592" s="86">
        <v>3300000</v>
      </c>
      <c r="R1592" s="86">
        <v>74060000</v>
      </c>
      <c r="S1592">
        <f t="shared" si="102"/>
        <v>74.06</v>
      </c>
      <c r="T1592" s="86">
        <v>11727</v>
      </c>
      <c r="U1592" t="s">
        <v>775</v>
      </c>
      <c r="W1592" t="s">
        <v>4725</v>
      </c>
    </row>
    <row r="1593" spans="1:28" ht="15" customHeight="1" x14ac:dyDescent="0.25">
      <c r="A1593" t="s">
        <v>7257</v>
      </c>
      <c r="B1593">
        <v>15858585</v>
      </c>
      <c r="C1593" t="s">
        <v>540</v>
      </c>
      <c r="D1593" t="s">
        <v>541</v>
      </c>
      <c r="E1593" s="30" t="s">
        <v>7258</v>
      </c>
      <c r="F1593" t="s">
        <v>549</v>
      </c>
      <c r="G1593" t="s">
        <v>2174</v>
      </c>
      <c r="H1593">
        <v>17314075</v>
      </c>
      <c r="I1593" t="s">
        <v>7267</v>
      </c>
      <c r="J1593" t="s">
        <v>7268</v>
      </c>
      <c r="K1593" t="s">
        <v>549</v>
      </c>
      <c r="L1593" t="s">
        <v>7267</v>
      </c>
      <c r="M1593" t="s">
        <v>7269</v>
      </c>
      <c r="N1593" t="s">
        <v>7270</v>
      </c>
      <c r="O1593" s="87">
        <f t="shared" si="101"/>
        <v>684.8</v>
      </c>
      <c r="P1593" t="s">
        <v>555</v>
      </c>
      <c r="Q1593" s="86">
        <v>6848000</v>
      </c>
      <c r="R1593" s="86">
        <v>153690000</v>
      </c>
      <c r="S1593">
        <f t="shared" si="102"/>
        <v>153.69</v>
      </c>
      <c r="T1593" s="86">
        <v>11727</v>
      </c>
      <c r="U1593" t="s">
        <v>775</v>
      </c>
      <c r="W1593" t="s">
        <v>4725</v>
      </c>
    </row>
    <row r="1594" spans="1:28" ht="15" customHeight="1" x14ac:dyDescent="0.25">
      <c r="A1594" t="s">
        <v>7257</v>
      </c>
      <c r="B1594">
        <v>15858585</v>
      </c>
      <c r="C1594" t="s">
        <v>540</v>
      </c>
      <c r="D1594" t="s">
        <v>541</v>
      </c>
      <c r="E1594" s="30" t="s">
        <v>7258</v>
      </c>
      <c r="F1594" t="s">
        <v>549</v>
      </c>
      <c r="G1594" t="s">
        <v>2174</v>
      </c>
      <c r="H1594">
        <v>17314075</v>
      </c>
      <c r="I1594" t="s">
        <v>7271</v>
      </c>
      <c r="J1594" t="s">
        <v>7272</v>
      </c>
      <c r="K1594" t="s">
        <v>549</v>
      </c>
      <c r="L1594" t="s">
        <v>7271</v>
      </c>
      <c r="M1594" t="s">
        <v>7273</v>
      </c>
      <c r="N1594" t="s">
        <v>7274</v>
      </c>
      <c r="O1594" s="87">
        <f t="shared" si="101"/>
        <v>5464</v>
      </c>
      <c r="P1594" t="s">
        <v>555</v>
      </c>
      <c r="Q1594" s="86">
        <v>54640000</v>
      </c>
      <c r="R1594" s="86">
        <v>1226320000</v>
      </c>
      <c r="S1594" s="168">
        <f t="shared" si="102"/>
        <v>1226.32</v>
      </c>
      <c r="T1594" s="86">
        <v>11727</v>
      </c>
      <c r="U1594" t="s">
        <v>775</v>
      </c>
      <c r="W1594" t="s">
        <v>4725</v>
      </c>
    </row>
    <row r="1595" spans="1:28" ht="15" customHeight="1" x14ac:dyDescent="0.25">
      <c r="A1595" t="s">
        <v>7257</v>
      </c>
      <c r="B1595">
        <v>15858585</v>
      </c>
      <c r="C1595" t="s">
        <v>540</v>
      </c>
      <c r="D1595" t="s">
        <v>541</v>
      </c>
      <c r="E1595" s="30" t="s">
        <v>7258</v>
      </c>
      <c r="F1595" t="s">
        <v>549</v>
      </c>
      <c r="G1595" t="s">
        <v>2174</v>
      </c>
      <c r="H1595">
        <v>17314075</v>
      </c>
      <c r="I1595" t="s">
        <v>7275</v>
      </c>
      <c r="J1595" t="s">
        <v>7276</v>
      </c>
      <c r="K1595" t="s">
        <v>549</v>
      </c>
      <c r="L1595" t="s">
        <v>7275</v>
      </c>
      <c r="M1595" t="s">
        <v>7277</v>
      </c>
      <c r="N1595" t="s">
        <v>7278</v>
      </c>
      <c r="O1595" s="87">
        <f t="shared" si="101"/>
        <v>593.5</v>
      </c>
      <c r="P1595" t="s">
        <v>555</v>
      </c>
      <c r="Q1595" s="86">
        <v>5935000</v>
      </c>
      <c r="R1595" s="86">
        <v>133200000</v>
      </c>
      <c r="S1595">
        <f t="shared" si="102"/>
        <v>133.19999999999999</v>
      </c>
      <c r="T1595" s="86">
        <v>11729</v>
      </c>
      <c r="U1595" t="s">
        <v>7279</v>
      </c>
      <c r="W1595" t="s">
        <v>8624</v>
      </c>
    </row>
    <row r="1596" spans="1:28" ht="15" customHeight="1" x14ac:dyDescent="0.25">
      <c r="A1596" t="s">
        <v>7257</v>
      </c>
      <c r="B1596">
        <v>15858585</v>
      </c>
      <c r="C1596" t="s">
        <v>540</v>
      </c>
      <c r="D1596" t="s">
        <v>541</v>
      </c>
      <c r="E1596" s="30" t="s">
        <v>7258</v>
      </c>
      <c r="F1596" t="s">
        <v>549</v>
      </c>
      <c r="G1596" t="s">
        <v>2174</v>
      </c>
      <c r="H1596">
        <v>17314075</v>
      </c>
      <c r="I1596" t="s">
        <v>7280</v>
      </c>
      <c r="J1596" t="s">
        <v>7281</v>
      </c>
      <c r="K1596" t="s">
        <v>549</v>
      </c>
      <c r="L1596" t="s">
        <v>7280</v>
      </c>
      <c r="M1596" t="s">
        <v>7282</v>
      </c>
      <c r="N1596" t="s">
        <v>7283</v>
      </c>
      <c r="O1596" s="87">
        <f t="shared" si="101"/>
        <v>1959.09</v>
      </c>
      <c r="P1596" t="s">
        <v>555</v>
      </c>
      <c r="Q1596" s="86">
        <v>19590900</v>
      </c>
      <c r="R1596" s="86">
        <v>439690000</v>
      </c>
      <c r="S1596">
        <f t="shared" si="102"/>
        <v>439.69</v>
      </c>
      <c r="T1596" s="86">
        <v>11727</v>
      </c>
      <c r="U1596" t="s">
        <v>775</v>
      </c>
      <c r="W1596" t="s">
        <v>4725</v>
      </c>
    </row>
    <row r="1597" spans="1:28" ht="15" customHeight="1" x14ac:dyDescent="0.25">
      <c r="A1597" t="s">
        <v>7257</v>
      </c>
      <c r="B1597">
        <v>15858585</v>
      </c>
      <c r="C1597" t="s">
        <v>540</v>
      </c>
      <c r="D1597" t="s">
        <v>541</v>
      </c>
      <c r="E1597" s="30" t="s">
        <v>7258</v>
      </c>
      <c r="F1597" t="s">
        <v>549</v>
      </c>
      <c r="G1597" t="s">
        <v>2174</v>
      </c>
      <c r="H1597">
        <v>17314075</v>
      </c>
      <c r="I1597" t="s">
        <v>7284</v>
      </c>
      <c r="J1597" t="s">
        <v>7285</v>
      </c>
      <c r="K1597" t="s">
        <v>549</v>
      </c>
      <c r="L1597" t="s">
        <v>7284</v>
      </c>
      <c r="M1597" t="s">
        <v>7286</v>
      </c>
      <c r="N1597" t="s">
        <v>7287</v>
      </c>
      <c r="O1597" s="87">
        <f t="shared" si="101"/>
        <v>2091.04</v>
      </c>
      <c r="P1597" t="s">
        <v>555</v>
      </c>
      <c r="Q1597" s="86">
        <v>20910400</v>
      </c>
      <c r="R1597" s="86">
        <v>469310000</v>
      </c>
      <c r="S1597">
        <f t="shared" si="102"/>
        <v>469.31</v>
      </c>
      <c r="T1597" s="86">
        <v>11727</v>
      </c>
      <c r="U1597" t="s">
        <v>775</v>
      </c>
      <c r="W1597" t="s">
        <v>4725</v>
      </c>
    </row>
    <row r="1598" spans="1:28" ht="15" customHeight="1" x14ac:dyDescent="0.25">
      <c r="A1598" t="s">
        <v>7257</v>
      </c>
      <c r="B1598">
        <v>15858585</v>
      </c>
      <c r="C1598" t="s">
        <v>540</v>
      </c>
      <c r="D1598" t="s">
        <v>541</v>
      </c>
      <c r="E1598" s="30" t="s">
        <v>7258</v>
      </c>
      <c r="F1598" t="s">
        <v>549</v>
      </c>
      <c r="G1598" t="s">
        <v>2174</v>
      </c>
      <c r="H1598">
        <v>17314075</v>
      </c>
      <c r="I1598" t="s">
        <v>7288</v>
      </c>
      <c r="J1598" t="s">
        <v>7289</v>
      </c>
      <c r="K1598" t="s">
        <v>549</v>
      </c>
      <c r="L1598" t="s">
        <v>7288</v>
      </c>
      <c r="M1598" t="s">
        <v>7290</v>
      </c>
      <c r="N1598" t="s">
        <v>7291</v>
      </c>
      <c r="O1598" s="87">
        <f t="shared" si="101"/>
        <v>1959.09</v>
      </c>
      <c r="P1598" t="s">
        <v>555</v>
      </c>
      <c r="Q1598" s="86">
        <v>19590900</v>
      </c>
      <c r="R1598" s="86">
        <v>439690000</v>
      </c>
      <c r="S1598">
        <f t="shared" si="102"/>
        <v>439.69</v>
      </c>
      <c r="T1598" s="86">
        <v>11727</v>
      </c>
      <c r="U1598" t="s">
        <v>775</v>
      </c>
      <c r="W1598" t="s">
        <v>4725</v>
      </c>
    </row>
    <row r="1599" spans="1:28" ht="15" customHeight="1" x14ac:dyDescent="0.25">
      <c r="A1599" t="s">
        <v>7257</v>
      </c>
      <c r="B1599">
        <v>15858585</v>
      </c>
      <c r="C1599" t="s">
        <v>540</v>
      </c>
      <c r="D1599" t="s">
        <v>541</v>
      </c>
      <c r="E1599" s="30" t="s">
        <v>7258</v>
      </c>
      <c r="F1599" t="s">
        <v>549</v>
      </c>
      <c r="G1599" t="s">
        <v>2174</v>
      </c>
      <c r="H1599">
        <v>17314075</v>
      </c>
      <c r="I1599" t="s">
        <v>7292</v>
      </c>
      <c r="J1599" t="s">
        <v>7293</v>
      </c>
      <c r="K1599" t="s">
        <v>549</v>
      </c>
      <c r="L1599" t="s">
        <v>7292</v>
      </c>
      <c r="M1599" t="s">
        <v>7294</v>
      </c>
      <c r="N1599" t="s">
        <v>7295</v>
      </c>
      <c r="O1599" s="87">
        <f t="shared" si="101"/>
        <v>1959.09</v>
      </c>
      <c r="P1599" t="s">
        <v>555</v>
      </c>
      <c r="Q1599" s="86">
        <v>19590900</v>
      </c>
      <c r="R1599" s="86">
        <v>439690000</v>
      </c>
      <c r="S1599">
        <f t="shared" si="102"/>
        <v>439.69</v>
      </c>
      <c r="T1599" s="86">
        <v>11727</v>
      </c>
      <c r="U1599" t="s">
        <v>775</v>
      </c>
      <c r="W1599" t="s">
        <v>4725</v>
      </c>
    </row>
    <row r="1600" spans="1:28" ht="15" customHeight="1" x14ac:dyDescent="0.25">
      <c r="A1600" t="s">
        <v>7257</v>
      </c>
      <c r="B1600">
        <v>15858585</v>
      </c>
      <c r="C1600" t="s">
        <v>540</v>
      </c>
      <c r="D1600" t="s">
        <v>541</v>
      </c>
      <c r="E1600" s="30" t="s">
        <v>7258</v>
      </c>
      <c r="F1600" t="s">
        <v>549</v>
      </c>
      <c r="G1600" t="s">
        <v>2174</v>
      </c>
      <c r="H1600">
        <v>17314075</v>
      </c>
      <c r="I1600" t="s">
        <v>7296</v>
      </c>
      <c r="J1600" t="s">
        <v>7297</v>
      </c>
      <c r="K1600" t="s">
        <v>549</v>
      </c>
      <c r="L1600" t="s">
        <v>7296</v>
      </c>
      <c r="M1600" t="s">
        <v>7298</v>
      </c>
      <c r="N1600" t="s">
        <v>7299</v>
      </c>
      <c r="O1600" s="87">
        <f t="shared" si="101"/>
        <v>255.85</v>
      </c>
      <c r="P1600" t="s">
        <v>555</v>
      </c>
      <c r="Q1600" s="86">
        <v>2558500</v>
      </c>
      <c r="R1600" s="86">
        <v>57420000</v>
      </c>
      <c r="S1600">
        <f t="shared" si="102"/>
        <v>57.42</v>
      </c>
      <c r="T1600" s="86">
        <v>11727</v>
      </c>
      <c r="U1600" t="s">
        <v>775</v>
      </c>
      <c r="W1600" t="s">
        <v>4725</v>
      </c>
    </row>
    <row r="1601" spans="1:23" ht="15" customHeight="1" x14ac:dyDescent="0.25">
      <c r="A1601" t="s">
        <v>7257</v>
      </c>
      <c r="B1601">
        <v>15858585</v>
      </c>
      <c r="C1601" t="s">
        <v>540</v>
      </c>
      <c r="D1601" t="s">
        <v>541</v>
      </c>
      <c r="E1601" s="30" t="s">
        <v>7258</v>
      </c>
      <c r="F1601" t="s">
        <v>549</v>
      </c>
      <c r="G1601" t="s">
        <v>2174</v>
      </c>
      <c r="H1601">
        <v>17314075</v>
      </c>
      <c r="I1601" t="s">
        <v>7300</v>
      </c>
      <c r="J1601" t="s">
        <v>7301</v>
      </c>
      <c r="K1601" t="s">
        <v>549</v>
      </c>
      <c r="L1601" t="s">
        <v>7300</v>
      </c>
      <c r="M1601" t="s">
        <v>7302</v>
      </c>
      <c r="N1601" t="s">
        <v>7303</v>
      </c>
      <c r="O1601" s="87">
        <f t="shared" si="101"/>
        <v>288.95999999999998</v>
      </c>
      <c r="P1601" t="s">
        <v>555</v>
      </c>
      <c r="Q1601" s="86">
        <v>2889600</v>
      </c>
      <c r="R1601" s="86">
        <v>64850000</v>
      </c>
      <c r="S1601">
        <f t="shared" si="102"/>
        <v>64.849999999999994</v>
      </c>
      <c r="T1601" s="86">
        <v>11727</v>
      </c>
      <c r="U1601" t="s">
        <v>775</v>
      </c>
      <c r="W1601" t="s">
        <v>4725</v>
      </c>
    </row>
    <row r="1602" spans="1:23" ht="15" customHeight="1" x14ac:dyDescent="0.25">
      <c r="A1602" t="s">
        <v>7257</v>
      </c>
      <c r="B1602">
        <v>15858585</v>
      </c>
      <c r="C1602" t="s">
        <v>540</v>
      </c>
      <c r="D1602" t="s">
        <v>541</v>
      </c>
      <c r="E1602" s="30" t="s">
        <v>7258</v>
      </c>
      <c r="F1602" t="s">
        <v>549</v>
      </c>
      <c r="G1602" t="s">
        <v>2174</v>
      </c>
      <c r="H1602">
        <v>17314075</v>
      </c>
      <c r="I1602" t="s">
        <v>7304</v>
      </c>
      <c r="J1602" t="s">
        <v>7305</v>
      </c>
      <c r="K1602" t="s">
        <v>549</v>
      </c>
      <c r="L1602" t="s">
        <v>7304</v>
      </c>
      <c r="M1602" t="s">
        <v>7306</v>
      </c>
      <c r="N1602" t="s">
        <v>7307</v>
      </c>
      <c r="O1602" s="87">
        <f t="shared" si="101"/>
        <v>5368.2</v>
      </c>
      <c r="P1602" t="s">
        <v>555</v>
      </c>
      <c r="Q1602" s="86">
        <v>53682000</v>
      </c>
      <c r="R1602" s="86">
        <v>1204820000</v>
      </c>
      <c r="S1602" s="168">
        <f t="shared" si="102"/>
        <v>1204.82</v>
      </c>
      <c r="T1602" s="86">
        <v>11727</v>
      </c>
      <c r="U1602" t="s">
        <v>775</v>
      </c>
      <c r="W1602" t="s">
        <v>4725</v>
      </c>
    </row>
    <row r="1603" spans="1:23" ht="15" customHeight="1" x14ac:dyDescent="0.25">
      <c r="A1603" t="s">
        <v>7257</v>
      </c>
      <c r="B1603">
        <v>15858585</v>
      </c>
      <c r="C1603" t="s">
        <v>540</v>
      </c>
      <c r="D1603" t="s">
        <v>541</v>
      </c>
      <c r="E1603" s="30" t="s">
        <v>7258</v>
      </c>
      <c r="F1603" t="s">
        <v>549</v>
      </c>
      <c r="G1603" t="s">
        <v>2174</v>
      </c>
      <c r="H1603">
        <v>17314075</v>
      </c>
      <c r="I1603" t="s">
        <v>7308</v>
      </c>
      <c r="J1603" t="s">
        <v>7309</v>
      </c>
      <c r="K1603" t="s">
        <v>549</v>
      </c>
      <c r="L1603" t="s">
        <v>7308</v>
      </c>
      <c r="M1603" t="s">
        <v>7310</v>
      </c>
      <c r="N1603" t="s">
        <v>7311</v>
      </c>
      <c r="O1603" s="87">
        <f t="shared" si="101"/>
        <v>5007.6000000000004</v>
      </c>
      <c r="P1603" t="s">
        <v>555</v>
      </c>
      <c r="Q1603" s="86">
        <v>50076000</v>
      </c>
      <c r="R1603" s="86">
        <v>1123890000</v>
      </c>
      <c r="S1603" s="168">
        <f t="shared" si="102"/>
        <v>1123.8900000000001</v>
      </c>
      <c r="T1603" s="86">
        <v>11798</v>
      </c>
      <c r="U1603" t="s">
        <v>770</v>
      </c>
      <c r="W1603" t="s">
        <v>7880</v>
      </c>
    </row>
    <row r="1604" spans="1:23" ht="15" hidden="1" customHeight="1" x14ac:dyDescent="0.25">
      <c r="A1604" s="89" t="s">
        <v>2378</v>
      </c>
      <c r="O1604" s="87"/>
      <c r="T1604" s="86"/>
    </row>
    <row r="1605" spans="1:23" ht="15" customHeight="1" x14ac:dyDescent="0.25">
      <c r="A1605" t="s">
        <v>2155</v>
      </c>
      <c r="B1605">
        <v>12755356</v>
      </c>
      <c r="C1605" t="s">
        <v>540</v>
      </c>
      <c r="D1605" t="s">
        <v>541</v>
      </c>
      <c r="E1605" s="30" t="s">
        <v>2156</v>
      </c>
      <c r="F1605" t="s">
        <v>549</v>
      </c>
      <c r="G1605" t="s">
        <v>2174</v>
      </c>
      <c r="H1605">
        <v>17314075</v>
      </c>
      <c r="I1605" t="s">
        <v>7312</v>
      </c>
      <c r="J1605" t="s">
        <v>7313</v>
      </c>
      <c r="K1605" t="s">
        <v>549</v>
      </c>
      <c r="L1605" t="s">
        <v>7312</v>
      </c>
      <c r="M1605" t="s">
        <v>7314</v>
      </c>
      <c r="N1605" t="s">
        <v>7315</v>
      </c>
      <c r="O1605" s="87">
        <f t="shared" ref="O1605:O1636" si="103">Q1605/10000</f>
        <v>8000</v>
      </c>
      <c r="P1605" t="s">
        <v>555</v>
      </c>
      <c r="Q1605" s="86">
        <v>80000000</v>
      </c>
      <c r="R1605" s="86">
        <v>1801190000</v>
      </c>
      <c r="S1605" s="168">
        <f t="shared" ref="S1605:S1636" si="104">R1605/1000000</f>
        <v>1801.19</v>
      </c>
      <c r="T1605" s="86">
        <v>11727</v>
      </c>
      <c r="U1605" t="s">
        <v>775</v>
      </c>
      <c r="W1605" t="s">
        <v>4725</v>
      </c>
    </row>
    <row r="1606" spans="1:23" ht="15" customHeight="1" x14ac:dyDescent="0.25">
      <c r="A1606" t="s">
        <v>2155</v>
      </c>
      <c r="B1606">
        <v>12755356</v>
      </c>
      <c r="C1606" t="s">
        <v>540</v>
      </c>
      <c r="D1606" t="s">
        <v>541</v>
      </c>
      <c r="E1606" s="30" t="s">
        <v>2156</v>
      </c>
      <c r="F1606" t="s">
        <v>549</v>
      </c>
      <c r="G1606" t="s">
        <v>2174</v>
      </c>
      <c r="H1606">
        <v>17314075</v>
      </c>
      <c r="I1606" t="s">
        <v>7316</v>
      </c>
      <c r="J1606" t="s">
        <v>7317</v>
      </c>
      <c r="K1606" t="s">
        <v>549</v>
      </c>
      <c r="L1606" t="s">
        <v>7316</v>
      </c>
      <c r="M1606" t="s">
        <v>7318</v>
      </c>
      <c r="N1606" t="s">
        <v>7319</v>
      </c>
      <c r="O1606" s="87">
        <f t="shared" si="103"/>
        <v>1110</v>
      </c>
      <c r="P1606" t="s">
        <v>555</v>
      </c>
      <c r="Q1606" s="86">
        <v>11100000</v>
      </c>
      <c r="R1606" s="86">
        <v>249920000</v>
      </c>
      <c r="S1606">
        <f t="shared" si="104"/>
        <v>249.92</v>
      </c>
      <c r="T1606" s="86">
        <v>11727</v>
      </c>
      <c r="U1606" t="s">
        <v>775</v>
      </c>
      <c r="W1606" t="s">
        <v>4725</v>
      </c>
    </row>
    <row r="1607" spans="1:23" ht="15" customHeight="1" x14ac:dyDescent="0.25">
      <c r="A1607" t="s">
        <v>2155</v>
      </c>
      <c r="B1607">
        <v>12755356</v>
      </c>
      <c r="C1607" t="s">
        <v>540</v>
      </c>
      <c r="D1607" t="s">
        <v>541</v>
      </c>
      <c r="E1607" s="30" t="s">
        <v>2156</v>
      </c>
      <c r="F1607" t="s">
        <v>549</v>
      </c>
      <c r="G1607" t="s">
        <v>2174</v>
      </c>
      <c r="H1607">
        <v>17314075</v>
      </c>
      <c r="I1607" t="s">
        <v>7320</v>
      </c>
      <c r="J1607" t="s">
        <v>7321</v>
      </c>
      <c r="K1607" t="s">
        <v>549</v>
      </c>
      <c r="L1607" t="s">
        <v>7320</v>
      </c>
      <c r="M1607" t="s">
        <v>7322</v>
      </c>
      <c r="N1607" t="s">
        <v>7323</v>
      </c>
      <c r="O1607" s="87">
        <f t="shared" si="103"/>
        <v>5759.09</v>
      </c>
      <c r="P1607" t="s">
        <v>555</v>
      </c>
      <c r="Q1607" s="86">
        <v>57590900</v>
      </c>
      <c r="R1607" s="86">
        <v>1296650000</v>
      </c>
      <c r="S1607" s="168">
        <f t="shared" si="104"/>
        <v>1296.6500000000001</v>
      </c>
      <c r="T1607" s="86">
        <v>11727</v>
      </c>
      <c r="U1607" t="s">
        <v>775</v>
      </c>
      <c r="W1607" t="s">
        <v>4725</v>
      </c>
    </row>
    <row r="1608" spans="1:23" ht="15" customHeight="1" x14ac:dyDescent="0.25">
      <c r="A1608" t="s">
        <v>2155</v>
      </c>
      <c r="B1608">
        <v>12755356</v>
      </c>
      <c r="C1608" t="s">
        <v>540</v>
      </c>
      <c r="D1608" t="s">
        <v>541</v>
      </c>
      <c r="E1608" s="30" t="s">
        <v>2156</v>
      </c>
      <c r="F1608" t="s">
        <v>549</v>
      </c>
      <c r="G1608" t="s">
        <v>2174</v>
      </c>
      <c r="H1608">
        <v>17314075</v>
      </c>
      <c r="I1608" t="s">
        <v>7324</v>
      </c>
      <c r="J1608" t="s">
        <v>7325</v>
      </c>
      <c r="K1608" t="s">
        <v>549</v>
      </c>
      <c r="L1608" t="s">
        <v>7324</v>
      </c>
      <c r="M1608" t="s">
        <v>7326</v>
      </c>
      <c r="N1608" t="s">
        <v>7327</v>
      </c>
      <c r="O1608" s="87">
        <f t="shared" si="103"/>
        <v>810</v>
      </c>
      <c r="P1608" t="s">
        <v>555</v>
      </c>
      <c r="Q1608" s="86">
        <v>8100000</v>
      </c>
      <c r="R1608" s="86">
        <v>182370000</v>
      </c>
      <c r="S1608">
        <f t="shared" si="104"/>
        <v>182.37</v>
      </c>
      <c r="T1608" s="86">
        <v>11727</v>
      </c>
      <c r="U1608" t="s">
        <v>775</v>
      </c>
      <c r="W1608" t="s">
        <v>4725</v>
      </c>
    </row>
    <row r="1609" spans="1:23" ht="15" customHeight="1" x14ac:dyDescent="0.25">
      <c r="A1609" t="s">
        <v>2155</v>
      </c>
      <c r="B1609">
        <v>12755356</v>
      </c>
      <c r="C1609" t="s">
        <v>540</v>
      </c>
      <c r="D1609" t="s">
        <v>541</v>
      </c>
      <c r="E1609" s="30" t="s">
        <v>2156</v>
      </c>
      <c r="F1609" t="s">
        <v>549</v>
      </c>
      <c r="G1609" t="s">
        <v>2174</v>
      </c>
      <c r="H1609">
        <v>17314075</v>
      </c>
      <c r="I1609" t="s">
        <v>7328</v>
      </c>
      <c r="J1609" t="s">
        <v>7329</v>
      </c>
      <c r="K1609" t="s">
        <v>549</v>
      </c>
      <c r="L1609" t="s">
        <v>7328</v>
      </c>
      <c r="M1609" t="s">
        <v>7330</v>
      </c>
      <c r="N1609" t="s">
        <v>7331</v>
      </c>
      <c r="O1609" s="87">
        <f t="shared" si="103"/>
        <v>1353</v>
      </c>
      <c r="P1609" t="s">
        <v>555</v>
      </c>
      <c r="Q1609" s="86">
        <v>13530000</v>
      </c>
      <c r="R1609" s="86">
        <v>304630000</v>
      </c>
      <c r="S1609">
        <f t="shared" si="104"/>
        <v>304.63</v>
      </c>
      <c r="T1609" s="86">
        <v>11727</v>
      </c>
      <c r="U1609" t="s">
        <v>775</v>
      </c>
      <c r="W1609" t="s">
        <v>4725</v>
      </c>
    </row>
    <row r="1610" spans="1:23" ht="15" customHeight="1" x14ac:dyDescent="0.25">
      <c r="A1610" t="s">
        <v>2155</v>
      </c>
      <c r="B1610">
        <v>12755356</v>
      </c>
      <c r="C1610" t="s">
        <v>540</v>
      </c>
      <c r="D1610" t="s">
        <v>541</v>
      </c>
      <c r="E1610" s="30" t="s">
        <v>2156</v>
      </c>
      <c r="F1610" t="s">
        <v>549</v>
      </c>
      <c r="G1610" t="s">
        <v>2174</v>
      </c>
      <c r="H1610">
        <v>17314075</v>
      </c>
      <c r="I1610" t="s">
        <v>7332</v>
      </c>
      <c r="J1610" t="s">
        <v>7333</v>
      </c>
      <c r="K1610" t="s">
        <v>549</v>
      </c>
      <c r="L1610" t="s">
        <v>7332</v>
      </c>
      <c r="M1610" t="s">
        <v>7334</v>
      </c>
      <c r="N1610" t="s">
        <v>7335</v>
      </c>
      <c r="O1610" s="87">
        <f t="shared" si="103"/>
        <v>1074</v>
      </c>
      <c r="P1610" t="s">
        <v>555</v>
      </c>
      <c r="Q1610" s="86">
        <v>10740000</v>
      </c>
      <c r="R1610" s="86">
        <v>241810000</v>
      </c>
      <c r="S1610">
        <f t="shared" si="104"/>
        <v>241.81</v>
      </c>
      <c r="T1610" s="86">
        <v>11727</v>
      </c>
      <c r="U1610" t="s">
        <v>775</v>
      </c>
      <c r="W1610" t="s">
        <v>4725</v>
      </c>
    </row>
    <row r="1611" spans="1:23" ht="15" customHeight="1" x14ac:dyDescent="0.25">
      <c r="A1611" t="s">
        <v>2155</v>
      </c>
      <c r="B1611">
        <v>12755356</v>
      </c>
      <c r="C1611" t="s">
        <v>540</v>
      </c>
      <c r="D1611" t="s">
        <v>541</v>
      </c>
      <c r="E1611" s="30" t="s">
        <v>2156</v>
      </c>
      <c r="F1611" t="s">
        <v>549</v>
      </c>
      <c r="G1611" t="s">
        <v>2174</v>
      </c>
      <c r="H1611">
        <v>17314075</v>
      </c>
      <c r="I1611" t="s">
        <v>7336</v>
      </c>
      <c r="J1611" t="s">
        <v>7337</v>
      </c>
      <c r="K1611" t="s">
        <v>549</v>
      </c>
      <c r="L1611" t="s">
        <v>7336</v>
      </c>
      <c r="M1611" t="s">
        <v>7338</v>
      </c>
      <c r="N1611" t="s">
        <v>7339</v>
      </c>
      <c r="O1611" s="87">
        <f t="shared" si="103"/>
        <v>2592.87</v>
      </c>
      <c r="P1611" t="s">
        <v>555</v>
      </c>
      <c r="Q1611" s="86">
        <v>25928700</v>
      </c>
      <c r="R1611" s="86">
        <v>583780000</v>
      </c>
      <c r="S1611">
        <f t="shared" si="104"/>
        <v>583.78</v>
      </c>
      <c r="T1611" s="86">
        <v>11727</v>
      </c>
      <c r="U1611" t="s">
        <v>775</v>
      </c>
      <c r="W1611" t="s">
        <v>4725</v>
      </c>
    </row>
    <row r="1612" spans="1:23" ht="15" customHeight="1" x14ac:dyDescent="0.25">
      <c r="A1612" t="s">
        <v>2155</v>
      </c>
      <c r="B1612">
        <v>12755356</v>
      </c>
      <c r="C1612" t="s">
        <v>540</v>
      </c>
      <c r="D1612" t="s">
        <v>541</v>
      </c>
      <c r="E1612" s="30" t="s">
        <v>2156</v>
      </c>
      <c r="F1612" t="s">
        <v>549</v>
      </c>
      <c r="G1612" t="s">
        <v>2174</v>
      </c>
      <c r="H1612">
        <v>17314075</v>
      </c>
      <c r="I1612" t="s">
        <v>7340</v>
      </c>
      <c r="J1612" t="s">
        <v>7341</v>
      </c>
      <c r="K1612" t="s">
        <v>549</v>
      </c>
      <c r="L1612" t="s">
        <v>7340</v>
      </c>
      <c r="M1612" t="s">
        <v>7342</v>
      </c>
      <c r="N1612" t="s">
        <v>7343</v>
      </c>
      <c r="O1612" s="87">
        <f t="shared" si="103"/>
        <v>4950</v>
      </c>
      <c r="P1612" t="s">
        <v>555</v>
      </c>
      <c r="Q1612" s="86">
        <v>49500000</v>
      </c>
      <c r="R1612" s="86">
        <v>1114490000</v>
      </c>
      <c r="S1612">
        <f t="shared" si="104"/>
        <v>1114.49</v>
      </c>
      <c r="T1612" s="86">
        <v>11727</v>
      </c>
      <c r="U1612" t="s">
        <v>775</v>
      </c>
      <c r="W1612" t="s">
        <v>4725</v>
      </c>
    </row>
    <row r="1613" spans="1:23" ht="15" customHeight="1" x14ac:dyDescent="0.25">
      <c r="A1613" t="s">
        <v>2155</v>
      </c>
      <c r="B1613">
        <v>12755356</v>
      </c>
      <c r="C1613" t="s">
        <v>540</v>
      </c>
      <c r="D1613" t="s">
        <v>541</v>
      </c>
      <c r="E1613" s="30" t="s">
        <v>2156</v>
      </c>
      <c r="F1613" t="s">
        <v>549</v>
      </c>
      <c r="G1613" t="s">
        <v>2174</v>
      </c>
      <c r="H1613">
        <v>17314075</v>
      </c>
      <c r="I1613" t="s">
        <v>7344</v>
      </c>
      <c r="J1613" t="s">
        <v>7345</v>
      </c>
      <c r="K1613" t="s">
        <v>549</v>
      </c>
      <c r="L1613" t="s">
        <v>7344</v>
      </c>
      <c r="M1613" t="s">
        <v>7346</v>
      </c>
      <c r="N1613" t="s">
        <v>4416</v>
      </c>
      <c r="O1613" s="87">
        <f t="shared" si="103"/>
        <v>160</v>
      </c>
      <c r="P1613" t="s">
        <v>555</v>
      </c>
      <c r="Q1613" s="86">
        <v>1600000</v>
      </c>
      <c r="R1613" s="86">
        <v>35750000</v>
      </c>
      <c r="S1613">
        <f t="shared" si="104"/>
        <v>35.75</v>
      </c>
      <c r="T1613" s="86">
        <v>11382</v>
      </c>
      <c r="U1613" t="s">
        <v>828</v>
      </c>
      <c r="W1613" t="s">
        <v>7884</v>
      </c>
    </row>
    <row r="1614" spans="1:23" ht="15" customHeight="1" x14ac:dyDescent="0.25">
      <c r="A1614" t="s">
        <v>2155</v>
      </c>
      <c r="B1614">
        <v>12755356</v>
      </c>
      <c r="C1614" t="s">
        <v>540</v>
      </c>
      <c r="D1614" t="s">
        <v>541</v>
      </c>
      <c r="E1614" s="30" t="s">
        <v>2156</v>
      </c>
      <c r="F1614" t="s">
        <v>549</v>
      </c>
      <c r="G1614" t="s">
        <v>2174</v>
      </c>
      <c r="H1614">
        <v>17314075</v>
      </c>
      <c r="I1614" t="s">
        <v>7347</v>
      </c>
      <c r="J1614" t="s">
        <v>7348</v>
      </c>
      <c r="K1614" t="s">
        <v>549</v>
      </c>
      <c r="L1614" t="s">
        <v>7347</v>
      </c>
      <c r="M1614" t="s">
        <v>7349</v>
      </c>
      <c r="N1614" t="s">
        <v>7350</v>
      </c>
      <c r="O1614" s="87">
        <f t="shared" si="103"/>
        <v>24</v>
      </c>
      <c r="P1614" t="s">
        <v>555</v>
      </c>
      <c r="Q1614" s="86">
        <v>240000</v>
      </c>
      <c r="R1614" s="86">
        <v>5360000</v>
      </c>
      <c r="S1614">
        <f t="shared" si="104"/>
        <v>5.36</v>
      </c>
      <c r="T1614" s="86">
        <v>11382</v>
      </c>
      <c r="U1614" t="s">
        <v>828</v>
      </c>
      <c r="W1614" t="s">
        <v>7884</v>
      </c>
    </row>
    <row r="1615" spans="1:23" ht="15" customHeight="1" x14ac:dyDescent="0.25">
      <c r="A1615" t="s">
        <v>2155</v>
      </c>
      <c r="B1615">
        <v>12755356</v>
      </c>
      <c r="C1615" t="s">
        <v>540</v>
      </c>
      <c r="D1615" t="s">
        <v>541</v>
      </c>
      <c r="E1615" s="30" t="s">
        <v>2156</v>
      </c>
      <c r="F1615" t="s">
        <v>549</v>
      </c>
      <c r="G1615" t="s">
        <v>2174</v>
      </c>
      <c r="H1615">
        <v>17314075</v>
      </c>
      <c r="I1615" t="s">
        <v>7351</v>
      </c>
      <c r="J1615" t="s">
        <v>7352</v>
      </c>
      <c r="K1615" t="s">
        <v>549</v>
      </c>
      <c r="L1615" t="s">
        <v>7351</v>
      </c>
      <c r="M1615" t="s">
        <v>7353</v>
      </c>
      <c r="N1615" t="s">
        <v>7354</v>
      </c>
      <c r="O1615" s="87">
        <f t="shared" si="103"/>
        <v>26</v>
      </c>
      <c r="P1615" t="s">
        <v>555</v>
      </c>
      <c r="Q1615" s="86">
        <v>260000</v>
      </c>
      <c r="R1615" s="86">
        <v>5810000</v>
      </c>
      <c r="S1615">
        <f t="shared" si="104"/>
        <v>5.81</v>
      </c>
      <c r="T1615" s="86">
        <v>11382</v>
      </c>
      <c r="U1615" t="s">
        <v>828</v>
      </c>
      <c r="W1615" t="s">
        <v>7884</v>
      </c>
    </row>
    <row r="1616" spans="1:23" ht="15" customHeight="1" x14ac:dyDescent="0.25">
      <c r="A1616" t="s">
        <v>2155</v>
      </c>
      <c r="B1616">
        <v>12755356</v>
      </c>
      <c r="C1616" t="s">
        <v>540</v>
      </c>
      <c r="D1616" t="s">
        <v>541</v>
      </c>
      <c r="E1616" s="30" t="s">
        <v>2156</v>
      </c>
      <c r="F1616" t="s">
        <v>549</v>
      </c>
      <c r="G1616" t="s">
        <v>2174</v>
      </c>
      <c r="H1616">
        <v>17314075</v>
      </c>
      <c r="I1616" t="s">
        <v>7355</v>
      </c>
      <c r="J1616" t="s">
        <v>7356</v>
      </c>
      <c r="K1616" t="s">
        <v>549</v>
      </c>
      <c r="L1616" t="s">
        <v>7355</v>
      </c>
      <c r="M1616" t="s">
        <v>7357</v>
      </c>
      <c r="N1616" t="s">
        <v>7358</v>
      </c>
      <c r="O1616" s="87">
        <f t="shared" si="103"/>
        <v>64</v>
      </c>
      <c r="P1616" t="s">
        <v>555</v>
      </c>
      <c r="Q1616" s="86">
        <v>640000</v>
      </c>
      <c r="R1616" s="86">
        <v>14300000</v>
      </c>
      <c r="S1616">
        <f t="shared" si="104"/>
        <v>14.3</v>
      </c>
      <c r="T1616" s="86">
        <v>11382</v>
      </c>
      <c r="U1616" t="s">
        <v>828</v>
      </c>
      <c r="W1616" t="s">
        <v>7884</v>
      </c>
    </row>
    <row r="1617" spans="1:23" ht="15" customHeight="1" x14ac:dyDescent="0.25">
      <c r="A1617" t="s">
        <v>2155</v>
      </c>
      <c r="B1617">
        <v>12755356</v>
      </c>
      <c r="C1617" t="s">
        <v>540</v>
      </c>
      <c r="D1617" t="s">
        <v>541</v>
      </c>
      <c r="E1617" s="30" t="s">
        <v>2156</v>
      </c>
      <c r="F1617" t="s">
        <v>549</v>
      </c>
      <c r="G1617" t="s">
        <v>2174</v>
      </c>
      <c r="H1617">
        <v>17314075</v>
      </c>
      <c r="I1617" t="s">
        <v>7359</v>
      </c>
      <c r="J1617" t="s">
        <v>7360</v>
      </c>
      <c r="K1617" t="s">
        <v>549</v>
      </c>
      <c r="L1617" t="s">
        <v>7359</v>
      </c>
      <c r="M1617" t="s">
        <v>7361</v>
      </c>
      <c r="N1617" t="s">
        <v>7362</v>
      </c>
      <c r="O1617" s="87">
        <f t="shared" si="103"/>
        <v>558</v>
      </c>
      <c r="P1617" t="s">
        <v>555</v>
      </c>
      <c r="Q1617" s="86">
        <v>5580000</v>
      </c>
      <c r="R1617" s="86">
        <v>124660000</v>
      </c>
      <c r="S1617">
        <f t="shared" si="104"/>
        <v>124.66</v>
      </c>
      <c r="T1617" s="86">
        <v>11750</v>
      </c>
      <c r="U1617" t="s">
        <v>1062</v>
      </c>
      <c r="W1617" t="s">
        <v>7912</v>
      </c>
    </row>
    <row r="1618" spans="1:23" ht="15" customHeight="1" x14ac:dyDescent="0.25">
      <c r="A1618" t="s">
        <v>2155</v>
      </c>
      <c r="B1618">
        <v>12755356</v>
      </c>
      <c r="C1618" t="s">
        <v>540</v>
      </c>
      <c r="D1618" t="s">
        <v>541</v>
      </c>
      <c r="E1618" s="30" t="s">
        <v>2156</v>
      </c>
      <c r="F1618" t="s">
        <v>549</v>
      </c>
      <c r="G1618" t="s">
        <v>2174</v>
      </c>
      <c r="H1618">
        <v>17314075</v>
      </c>
      <c r="I1618" t="s">
        <v>7363</v>
      </c>
      <c r="J1618" t="s">
        <v>7364</v>
      </c>
      <c r="K1618" t="s">
        <v>549</v>
      </c>
      <c r="L1618" t="s">
        <v>7363</v>
      </c>
      <c r="M1618" t="s">
        <v>7365</v>
      </c>
      <c r="N1618" t="s">
        <v>7366</v>
      </c>
      <c r="O1618" s="87">
        <f t="shared" si="103"/>
        <v>17.600000000000001</v>
      </c>
      <c r="P1618" t="s">
        <v>555</v>
      </c>
      <c r="Q1618" s="86">
        <v>176000</v>
      </c>
      <c r="R1618" s="86">
        <v>3930000</v>
      </c>
      <c r="S1618">
        <f t="shared" si="104"/>
        <v>3.93</v>
      </c>
      <c r="T1618" s="86">
        <v>11808</v>
      </c>
      <c r="U1618" t="s">
        <v>654</v>
      </c>
      <c r="W1618" t="s">
        <v>7861</v>
      </c>
    </row>
    <row r="1619" spans="1:23" ht="15" customHeight="1" x14ac:dyDescent="0.25">
      <c r="A1619" t="s">
        <v>2155</v>
      </c>
      <c r="B1619">
        <v>12755356</v>
      </c>
      <c r="C1619" t="s">
        <v>540</v>
      </c>
      <c r="D1619" t="s">
        <v>541</v>
      </c>
      <c r="E1619" s="30" t="s">
        <v>2156</v>
      </c>
      <c r="F1619" t="s">
        <v>549</v>
      </c>
      <c r="G1619" t="s">
        <v>2174</v>
      </c>
      <c r="H1619">
        <v>17314075</v>
      </c>
      <c r="I1619" t="s">
        <v>7367</v>
      </c>
      <c r="J1619" t="s">
        <v>7368</v>
      </c>
      <c r="K1619" t="s">
        <v>549</v>
      </c>
      <c r="L1619" t="s">
        <v>7367</v>
      </c>
      <c r="M1619" t="s">
        <v>7369</v>
      </c>
      <c r="N1619" t="s">
        <v>7370</v>
      </c>
      <c r="O1619" s="87">
        <f t="shared" si="103"/>
        <v>49.2</v>
      </c>
      <c r="P1619" t="s">
        <v>555</v>
      </c>
      <c r="Q1619" s="86">
        <v>492000</v>
      </c>
      <c r="R1619" s="86">
        <v>10990000</v>
      </c>
      <c r="S1619">
        <f t="shared" si="104"/>
        <v>10.99</v>
      </c>
      <c r="T1619" s="86">
        <v>11636</v>
      </c>
      <c r="U1619" t="s">
        <v>2313</v>
      </c>
      <c r="W1619" t="s">
        <v>7963</v>
      </c>
    </row>
    <row r="1620" spans="1:23" ht="15" customHeight="1" x14ac:dyDescent="0.25">
      <c r="A1620" t="s">
        <v>2155</v>
      </c>
      <c r="B1620">
        <v>12755356</v>
      </c>
      <c r="C1620" t="s">
        <v>540</v>
      </c>
      <c r="D1620" t="s">
        <v>541</v>
      </c>
      <c r="E1620" s="30" t="s">
        <v>2156</v>
      </c>
      <c r="F1620" t="s">
        <v>549</v>
      </c>
      <c r="G1620" t="s">
        <v>2174</v>
      </c>
      <c r="H1620">
        <v>17314075</v>
      </c>
      <c r="I1620" t="s">
        <v>7371</v>
      </c>
      <c r="J1620" t="s">
        <v>7372</v>
      </c>
      <c r="K1620" t="s">
        <v>549</v>
      </c>
      <c r="L1620" t="s">
        <v>7371</v>
      </c>
      <c r="M1620" t="s">
        <v>7373</v>
      </c>
      <c r="N1620" t="s">
        <v>7374</v>
      </c>
      <c r="O1620" s="87">
        <f t="shared" si="103"/>
        <v>71.8</v>
      </c>
      <c r="P1620" t="s">
        <v>555</v>
      </c>
      <c r="Q1620" s="86">
        <v>718000</v>
      </c>
      <c r="R1620" s="86">
        <v>16040000</v>
      </c>
      <c r="S1620">
        <f t="shared" si="104"/>
        <v>16.04</v>
      </c>
      <c r="T1620" s="86">
        <v>11839</v>
      </c>
      <c r="U1620" t="s">
        <v>7375</v>
      </c>
      <c r="W1620" t="s">
        <v>8625</v>
      </c>
    </row>
    <row r="1621" spans="1:23" ht="15" customHeight="1" x14ac:dyDescent="0.25">
      <c r="A1621" t="s">
        <v>2155</v>
      </c>
      <c r="B1621">
        <v>12755356</v>
      </c>
      <c r="C1621" t="s">
        <v>540</v>
      </c>
      <c r="D1621" t="s">
        <v>541</v>
      </c>
      <c r="E1621" s="30" t="s">
        <v>2156</v>
      </c>
      <c r="F1621" t="s">
        <v>549</v>
      </c>
      <c r="G1621" t="s">
        <v>2174</v>
      </c>
      <c r="H1621">
        <v>17314075</v>
      </c>
      <c r="I1621" t="s">
        <v>7376</v>
      </c>
      <c r="J1621" t="s">
        <v>7377</v>
      </c>
      <c r="K1621" t="s">
        <v>549</v>
      </c>
      <c r="L1621" t="s">
        <v>7376</v>
      </c>
      <c r="M1621" t="s">
        <v>7378</v>
      </c>
      <c r="N1621" t="s">
        <v>7379</v>
      </c>
      <c r="O1621" s="87">
        <f t="shared" si="103"/>
        <v>12.75</v>
      </c>
      <c r="P1621" t="s">
        <v>555</v>
      </c>
      <c r="Q1621" s="86">
        <v>127500</v>
      </c>
      <c r="R1621" s="86">
        <v>2850000</v>
      </c>
      <c r="S1621">
        <f t="shared" si="104"/>
        <v>2.85</v>
      </c>
      <c r="T1621" s="86">
        <v>11794</v>
      </c>
      <c r="U1621" t="s">
        <v>3399</v>
      </c>
      <c r="W1621" t="s">
        <v>7966</v>
      </c>
    </row>
    <row r="1622" spans="1:23" ht="15" customHeight="1" x14ac:dyDescent="0.25">
      <c r="A1622" t="s">
        <v>2155</v>
      </c>
      <c r="B1622">
        <v>12755356</v>
      </c>
      <c r="C1622" t="s">
        <v>540</v>
      </c>
      <c r="D1622" t="s">
        <v>541</v>
      </c>
      <c r="E1622" s="30" t="s">
        <v>2156</v>
      </c>
      <c r="F1622" t="s">
        <v>549</v>
      </c>
      <c r="G1622" t="s">
        <v>2174</v>
      </c>
      <c r="H1622">
        <v>17314075</v>
      </c>
      <c r="I1622" t="s">
        <v>7380</v>
      </c>
      <c r="J1622" t="s">
        <v>7381</v>
      </c>
      <c r="K1622" t="s">
        <v>549</v>
      </c>
      <c r="L1622" t="s">
        <v>7380</v>
      </c>
      <c r="M1622" t="s">
        <v>7382</v>
      </c>
      <c r="N1622" t="s">
        <v>7383</v>
      </c>
      <c r="O1622" s="87">
        <f t="shared" si="103"/>
        <v>3100</v>
      </c>
      <c r="P1622" t="s">
        <v>555</v>
      </c>
      <c r="Q1622" s="86">
        <v>31000000</v>
      </c>
      <c r="R1622" s="86">
        <v>692560000</v>
      </c>
      <c r="S1622">
        <f t="shared" si="104"/>
        <v>692.56</v>
      </c>
      <c r="T1622" s="86">
        <v>11907</v>
      </c>
      <c r="U1622" t="s">
        <v>757</v>
      </c>
      <c r="W1622" t="s">
        <v>7879</v>
      </c>
    </row>
    <row r="1623" spans="1:23" ht="15" customHeight="1" x14ac:dyDescent="0.25">
      <c r="A1623" t="s">
        <v>2155</v>
      </c>
      <c r="B1623">
        <v>12755356</v>
      </c>
      <c r="C1623" t="s">
        <v>540</v>
      </c>
      <c r="D1623" t="s">
        <v>541</v>
      </c>
      <c r="E1623" s="30" t="s">
        <v>2156</v>
      </c>
      <c r="F1623" t="s">
        <v>549</v>
      </c>
      <c r="G1623" t="s">
        <v>2174</v>
      </c>
      <c r="H1623">
        <v>17314075</v>
      </c>
      <c r="I1623" t="s">
        <v>7384</v>
      </c>
      <c r="J1623" t="s">
        <v>7385</v>
      </c>
      <c r="K1623" t="s">
        <v>549</v>
      </c>
      <c r="L1623" t="s">
        <v>7384</v>
      </c>
      <c r="M1623" t="s">
        <v>7386</v>
      </c>
      <c r="N1623" t="s">
        <v>7387</v>
      </c>
      <c r="O1623" s="87">
        <f t="shared" si="103"/>
        <v>44.5</v>
      </c>
      <c r="P1623" t="s">
        <v>555</v>
      </c>
      <c r="Q1623" s="86">
        <v>445000</v>
      </c>
      <c r="R1623" s="86">
        <v>9940000</v>
      </c>
      <c r="S1623">
        <f t="shared" si="104"/>
        <v>9.94</v>
      </c>
      <c r="T1623" s="86">
        <v>11890</v>
      </c>
      <c r="U1623" t="s">
        <v>1052</v>
      </c>
      <c r="W1623" t="s">
        <v>7910</v>
      </c>
    </row>
    <row r="1624" spans="1:23" ht="15" customHeight="1" x14ac:dyDescent="0.25">
      <c r="A1624" t="s">
        <v>2155</v>
      </c>
      <c r="B1624">
        <v>12755356</v>
      </c>
      <c r="C1624" t="s">
        <v>540</v>
      </c>
      <c r="D1624" t="s">
        <v>541</v>
      </c>
      <c r="E1624" s="30" t="s">
        <v>2156</v>
      </c>
      <c r="F1624" t="s">
        <v>549</v>
      </c>
      <c r="G1624" t="s">
        <v>2174</v>
      </c>
      <c r="H1624">
        <v>17314075</v>
      </c>
      <c r="I1624" t="s">
        <v>7388</v>
      </c>
      <c r="J1624" t="s">
        <v>7389</v>
      </c>
      <c r="K1624" t="s">
        <v>549</v>
      </c>
      <c r="L1624" t="s">
        <v>7388</v>
      </c>
      <c r="M1624" t="s">
        <v>7390</v>
      </c>
      <c r="N1624" t="s">
        <v>7391</v>
      </c>
      <c r="O1624" s="87">
        <f t="shared" si="103"/>
        <v>43.5</v>
      </c>
      <c r="P1624" t="s">
        <v>555</v>
      </c>
      <c r="Q1624" s="86">
        <v>435000</v>
      </c>
      <c r="R1624" s="86">
        <v>9720000</v>
      </c>
      <c r="S1624">
        <f t="shared" si="104"/>
        <v>9.7200000000000006</v>
      </c>
      <c r="T1624" s="86">
        <v>11890</v>
      </c>
      <c r="U1624" t="s">
        <v>1052</v>
      </c>
      <c r="W1624" t="s">
        <v>7910</v>
      </c>
    </row>
    <row r="1625" spans="1:23" ht="15" customHeight="1" x14ac:dyDescent="0.25">
      <c r="A1625" t="s">
        <v>2155</v>
      </c>
      <c r="B1625">
        <v>12755356</v>
      </c>
      <c r="C1625" t="s">
        <v>540</v>
      </c>
      <c r="D1625" t="s">
        <v>541</v>
      </c>
      <c r="E1625" s="30" t="s">
        <v>2156</v>
      </c>
      <c r="F1625" t="s">
        <v>549</v>
      </c>
      <c r="G1625" t="s">
        <v>2174</v>
      </c>
      <c r="H1625">
        <v>17314075</v>
      </c>
      <c r="I1625" t="s">
        <v>7392</v>
      </c>
      <c r="J1625" t="s">
        <v>7393</v>
      </c>
      <c r="K1625" t="s">
        <v>549</v>
      </c>
      <c r="L1625" t="s">
        <v>7392</v>
      </c>
      <c r="M1625" t="s">
        <v>7394</v>
      </c>
      <c r="N1625" t="s">
        <v>7395</v>
      </c>
      <c r="O1625" s="87">
        <f t="shared" si="103"/>
        <v>250</v>
      </c>
      <c r="P1625" t="s">
        <v>555</v>
      </c>
      <c r="Q1625" s="86">
        <v>2500000</v>
      </c>
      <c r="R1625" s="86">
        <v>55860000</v>
      </c>
      <c r="S1625">
        <f t="shared" si="104"/>
        <v>55.86</v>
      </c>
      <c r="T1625" s="86">
        <v>11799</v>
      </c>
      <c r="U1625" t="s">
        <v>728</v>
      </c>
      <c r="W1625" t="s">
        <v>7875</v>
      </c>
    </row>
    <row r="1626" spans="1:23" ht="15" customHeight="1" x14ac:dyDescent="0.25">
      <c r="A1626" t="s">
        <v>2155</v>
      </c>
      <c r="B1626">
        <v>12755356</v>
      </c>
      <c r="C1626" t="s">
        <v>540</v>
      </c>
      <c r="D1626" t="s">
        <v>541</v>
      </c>
      <c r="E1626" s="30" t="s">
        <v>2156</v>
      </c>
      <c r="F1626" t="s">
        <v>549</v>
      </c>
      <c r="G1626" t="s">
        <v>2174</v>
      </c>
      <c r="H1626">
        <v>17314075</v>
      </c>
      <c r="I1626" t="s">
        <v>7396</v>
      </c>
      <c r="J1626" t="s">
        <v>7397</v>
      </c>
      <c r="K1626" t="s">
        <v>549</v>
      </c>
      <c r="L1626" t="s">
        <v>7396</v>
      </c>
      <c r="M1626" t="s">
        <v>7398</v>
      </c>
      <c r="N1626" t="s">
        <v>7399</v>
      </c>
      <c r="O1626" s="87">
        <f t="shared" si="103"/>
        <v>27.25</v>
      </c>
      <c r="P1626" t="s">
        <v>555</v>
      </c>
      <c r="Q1626" s="86">
        <v>272500</v>
      </c>
      <c r="R1626" s="86">
        <v>6090000</v>
      </c>
      <c r="S1626">
        <f t="shared" si="104"/>
        <v>6.09</v>
      </c>
      <c r="T1626" s="86">
        <v>11799</v>
      </c>
      <c r="U1626" t="s">
        <v>728</v>
      </c>
      <c r="W1626" t="s">
        <v>7875</v>
      </c>
    </row>
    <row r="1627" spans="1:23" ht="15" customHeight="1" x14ac:dyDescent="0.25">
      <c r="A1627" t="s">
        <v>2155</v>
      </c>
      <c r="B1627">
        <v>12755356</v>
      </c>
      <c r="C1627" t="s">
        <v>540</v>
      </c>
      <c r="D1627" t="s">
        <v>541</v>
      </c>
      <c r="E1627" s="30" t="s">
        <v>2156</v>
      </c>
      <c r="F1627" t="s">
        <v>549</v>
      </c>
      <c r="G1627" t="s">
        <v>2174</v>
      </c>
      <c r="H1627">
        <v>17314075</v>
      </c>
      <c r="I1627" t="s">
        <v>7400</v>
      </c>
      <c r="J1627" t="s">
        <v>7401</v>
      </c>
      <c r="K1627" t="s">
        <v>549</v>
      </c>
      <c r="L1627" t="s">
        <v>7400</v>
      </c>
      <c r="M1627" t="s">
        <v>7402</v>
      </c>
      <c r="N1627" t="s">
        <v>5252</v>
      </c>
      <c r="O1627" s="87">
        <f t="shared" si="103"/>
        <v>48.5</v>
      </c>
      <c r="P1627" t="s">
        <v>555</v>
      </c>
      <c r="Q1627" s="86">
        <v>485000</v>
      </c>
      <c r="R1627" s="86">
        <v>10840000</v>
      </c>
      <c r="S1627">
        <f t="shared" si="104"/>
        <v>10.84</v>
      </c>
      <c r="T1627" s="86">
        <v>11885</v>
      </c>
      <c r="U1627" t="s">
        <v>789</v>
      </c>
      <c r="W1627" t="s">
        <v>7679</v>
      </c>
    </row>
    <row r="1628" spans="1:23" ht="15" customHeight="1" x14ac:dyDescent="0.25">
      <c r="A1628" t="s">
        <v>2155</v>
      </c>
      <c r="B1628">
        <v>12755356</v>
      </c>
      <c r="C1628" t="s">
        <v>540</v>
      </c>
      <c r="D1628" t="s">
        <v>541</v>
      </c>
      <c r="E1628" s="30" t="s">
        <v>2156</v>
      </c>
      <c r="F1628" t="s">
        <v>549</v>
      </c>
      <c r="G1628" t="s">
        <v>2174</v>
      </c>
      <c r="H1628">
        <v>17314075</v>
      </c>
      <c r="I1628" t="s">
        <v>7403</v>
      </c>
      <c r="J1628" t="s">
        <v>7404</v>
      </c>
      <c r="K1628" t="s">
        <v>549</v>
      </c>
      <c r="L1628" t="s">
        <v>7403</v>
      </c>
      <c r="M1628" t="s">
        <v>7405</v>
      </c>
      <c r="N1628" t="s">
        <v>7406</v>
      </c>
      <c r="O1628" s="87">
        <f t="shared" si="103"/>
        <v>60.5</v>
      </c>
      <c r="P1628" t="s">
        <v>555</v>
      </c>
      <c r="Q1628" s="86">
        <v>605000</v>
      </c>
      <c r="R1628" s="86">
        <v>13520000</v>
      </c>
      <c r="S1628">
        <f t="shared" si="104"/>
        <v>13.52</v>
      </c>
      <c r="T1628" s="86">
        <v>11799</v>
      </c>
      <c r="U1628" t="s">
        <v>728</v>
      </c>
      <c r="W1628" t="s">
        <v>7875</v>
      </c>
    </row>
    <row r="1629" spans="1:23" ht="15" customHeight="1" x14ac:dyDescent="0.25">
      <c r="A1629" t="s">
        <v>2155</v>
      </c>
      <c r="B1629">
        <v>12755356</v>
      </c>
      <c r="C1629" t="s">
        <v>540</v>
      </c>
      <c r="D1629" t="s">
        <v>541</v>
      </c>
      <c r="E1629" s="30" t="s">
        <v>2156</v>
      </c>
      <c r="F1629" t="s">
        <v>549</v>
      </c>
      <c r="G1629" t="s">
        <v>2174</v>
      </c>
      <c r="H1629">
        <v>17314075</v>
      </c>
      <c r="I1629" t="s">
        <v>7407</v>
      </c>
      <c r="J1629" t="s">
        <v>7408</v>
      </c>
      <c r="K1629" t="s">
        <v>549</v>
      </c>
      <c r="L1629" t="s">
        <v>7407</v>
      </c>
      <c r="M1629" t="s">
        <v>7409</v>
      </c>
      <c r="N1629" t="s">
        <v>7410</v>
      </c>
      <c r="O1629" s="87">
        <f t="shared" si="103"/>
        <v>112.65</v>
      </c>
      <c r="P1629" t="s">
        <v>555</v>
      </c>
      <c r="Q1629" s="86">
        <v>1126500</v>
      </c>
      <c r="R1629" s="86">
        <v>25170000</v>
      </c>
      <c r="S1629">
        <f t="shared" si="104"/>
        <v>25.17</v>
      </c>
      <c r="T1629" s="86">
        <v>11897</v>
      </c>
      <c r="U1629" t="s">
        <v>5492</v>
      </c>
      <c r="W1629" t="s">
        <v>8001</v>
      </c>
    </row>
    <row r="1630" spans="1:23" ht="15" customHeight="1" x14ac:dyDescent="0.25">
      <c r="A1630" t="s">
        <v>2155</v>
      </c>
      <c r="B1630">
        <v>12755356</v>
      </c>
      <c r="C1630" t="s">
        <v>540</v>
      </c>
      <c r="D1630" t="s">
        <v>541</v>
      </c>
      <c r="E1630" s="30" t="s">
        <v>2156</v>
      </c>
      <c r="F1630" t="s">
        <v>549</v>
      </c>
      <c r="G1630" t="s">
        <v>2174</v>
      </c>
      <c r="H1630">
        <v>17314075</v>
      </c>
      <c r="I1630" t="s">
        <v>7411</v>
      </c>
      <c r="J1630" t="s">
        <v>7412</v>
      </c>
      <c r="K1630" t="s">
        <v>549</v>
      </c>
      <c r="L1630" t="s">
        <v>7411</v>
      </c>
      <c r="M1630" t="s">
        <v>7413</v>
      </c>
      <c r="N1630" t="s">
        <v>7414</v>
      </c>
      <c r="O1630" s="87">
        <f t="shared" si="103"/>
        <v>145.80000000000001</v>
      </c>
      <c r="P1630" t="s">
        <v>555</v>
      </c>
      <c r="Q1630" s="86">
        <v>1458000</v>
      </c>
      <c r="R1630" s="86">
        <v>32570000</v>
      </c>
      <c r="S1630">
        <f t="shared" si="104"/>
        <v>32.57</v>
      </c>
      <c r="T1630" s="86">
        <v>11846</v>
      </c>
      <c r="U1630" t="s">
        <v>709</v>
      </c>
      <c r="W1630" t="s">
        <v>7872</v>
      </c>
    </row>
    <row r="1631" spans="1:23" ht="15" customHeight="1" x14ac:dyDescent="0.25">
      <c r="A1631" t="s">
        <v>2155</v>
      </c>
      <c r="B1631">
        <v>12755356</v>
      </c>
      <c r="C1631" t="s">
        <v>540</v>
      </c>
      <c r="D1631" t="s">
        <v>541</v>
      </c>
      <c r="E1631" s="30" t="s">
        <v>2156</v>
      </c>
      <c r="F1631" t="s">
        <v>549</v>
      </c>
      <c r="G1631" t="s">
        <v>2174</v>
      </c>
      <c r="H1631">
        <v>17314075</v>
      </c>
      <c r="I1631" t="s">
        <v>7415</v>
      </c>
      <c r="J1631" t="s">
        <v>7416</v>
      </c>
      <c r="K1631" t="s">
        <v>549</v>
      </c>
      <c r="L1631" t="s">
        <v>7415</v>
      </c>
      <c r="M1631" t="s">
        <v>7417</v>
      </c>
      <c r="N1631" t="s">
        <v>7418</v>
      </c>
      <c r="O1631" s="87">
        <f t="shared" si="103"/>
        <v>423.6</v>
      </c>
      <c r="P1631" t="s">
        <v>555</v>
      </c>
      <c r="Q1631" s="86">
        <v>4236000</v>
      </c>
      <c r="R1631" s="86">
        <v>94630000</v>
      </c>
      <c r="S1631">
        <f t="shared" si="104"/>
        <v>94.63</v>
      </c>
      <c r="T1631" s="86">
        <v>14743</v>
      </c>
      <c r="U1631" t="s">
        <v>2284</v>
      </c>
      <c r="W1631" t="s">
        <v>7954</v>
      </c>
    </row>
    <row r="1632" spans="1:23" ht="15" customHeight="1" x14ac:dyDescent="0.25">
      <c r="A1632" t="s">
        <v>2155</v>
      </c>
      <c r="B1632">
        <v>12755356</v>
      </c>
      <c r="C1632" t="s">
        <v>540</v>
      </c>
      <c r="D1632" t="s">
        <v>541</v>
      </c>
      <c r="E1632" s="30" t="s">
        <v>2156</v>
      </c>
      <c r="F1632" t="s">
        <v>549</v>
      </c>
      <c r="G1632" t="s">
        <v>2174</v>
      </c>
      <c r="H1632">
        <v>17314075</v>
      </c>
      <c r="I1632" t="s">
        <v>7419</v>
      </c>
      <c r="J1632" t="s">
        <v>7420</v>
      </c>
      <c r="K1632" t="s">
        <v>549</v>
      </c>
      <c r="L1632" t="s">
        <v>7419</v>
      </c>
      <c r="M1632" t="s">
        <v>7421</v>
      </c>
      <c r="N1632" t="s">
        <v>7422</v>
      </c>
      <c r="O1632" s="87">
        <f t="shared" si="103"/>
        <v>154.6</v>
      </c>
      <c r="P1632" t="s">
        <v>555</v>
      </c>
      <c r="Q1632" s="86">
        <v>1546000</v>
      </c>
      <c r="R1632" s="86">
        <v>34540000</v>
      </c>
      <c r="S1632">
        <f t="shared" si="104"/>
        <v>34.54</v>
      </c>
      <c r="T1632" s="86">
        <v>11829</v>
      </c>
      <c r="U1632" t="s">
        <v>4363</v>
      </c>
      <c r="W1632" t="s">
        <v>7946</v>
      </c>
    </row>
    <row r="1633" spans="1:23" ht="15" customHeight="1" x14ac:dyDescent="0.25">
      <c r="A1633" t="s">
        <v>2155</v>
      </c>
      <c r="B1633">
        <v>12755356</v>
      </c>
      <c r="C1633" t="s">
        <v>540</v>
      </c>
      <c r="D1633" t="s">
        <v>541</v>
      </c>
      <c r="E1633" s="30" t="s">
        <v>2156</v>
      </c>
      <c r="F1633" t="s">
        <v>549</v>
      </c>
      <c r="G1633" t="s">
        <v>2174</v>
      </c>
      <c r="H1633">
        <v>17314075</v>
      </c>
      <c r="I1633" t="s">
        <v>7423</v>
      </c>
      <c r="J1633" t="s">
        <v>7424</v>
      </c>
      <c r="K1633" t="s">
        <v>549</v>
      </c>
      <c r="L1633" t="s">
        <v>7423</v>
      </c>
      <c r="M1633" t="s">
        <v>7425</v>
      </c>
      <c r="N1633" t="s">
        <v>7426</v>
      </c>
      <c r="O1633" s="87">
        <f t="shared" si="103"/>
        <v>77.3</v>
      </c>
      <c r="P1633" t="s">
        <v>555</v>
      </c>
      <c r="Q1633" s="86">
        <v>773000</v>
      </c>
      <c r="R1633" s="86">
        <v>17270000</v>
      </c>
      <c r="S1633">
        <f t="shared" si="104"/>
        <v>17.27</v>
      </c>
      <c r="T1633" s="86">
        <v>11829</v>
      </c>
      <c r="U1633" t="s">
        <v>4363</v>
      </c>
      <c r="W1633" t="s">
        <v>7946</v>
      </c>
    </row>
    <row r="1634" spans="1:23" ht="15" customHeight="1" x14ac:dyDescent="0.25">
      <c r="A1634" t="s">
        <v>2155</v>
      </c>
      <c r="B1634">
        <v>12755356</v>
      </c>
      <c r="C1634" t="s">
        <v>540</v>
      </c>
      <c r="D1634" t="s">
        <v>541</v>
      </c>
      <c r="E1634" s="30" t="s">
        <v>2156</v>
      </c>
      <c r="F1634" t="s">
        <v>549</v>
      </c>
      <c r="G1634" t="s">
        <v>2174</v>
      </c>
      <c r="H1634">
        <v>17314075</v>
      </c>
      <c r="I1634" t="s">
        <v>7427</v>
      </c>
      <c r="J1634" t="s">
        <v>7428</v>
      </c>
      <c r="K1634" t="s">
        <v>549</v>
      </c>
      <c r="L1634" t="s">
        <v>7427</v>
      </c>
      <c r="M1634" t="s">
        <v>7429</v>
      </c>
      <c r="N1634" t="s">
        <v>7430</v>
      </c>
      <c r="O1634" s="87">
        <f t="shared" si="103"/>
        <v>70.599999999999994</v>
      </c>
      <c r="P1634" t="s">
        <v>555</v>
      </c>
      <c r="Q1634" s="86">
        <v>706000</v>
      </c>
      <c r="R1634" s="86">
        <v>15770000</v>
      </c>
      <c r="S1634">
        <f t="shared" si="104"/>
        <v>15.77</v>
      </c>
      <c r="T1634" s="86">
        <v>11373</v>
      </c>
      <c r="U1634" t="s">
        <v>5512</v>
      </c>
      <c r="W1634" t="s">
        <v>8002</v>
      </c>
    </row>
    <row r="1635" spans="1:23" ht="15" customHeight="1" x14ac:dyDescent="0.25">
      <c r="A1635" t="s">
        <v>2155</v>
      </c>
      <c r="B1635">
        <v>12755356</v>
      </c>
      <c r="C1635" t="s">
        <v>540</v>
      </c>
      <c r="D1635" t="s">
        <v>541</v>
      </c>
      <c r="E1635" s="30" t="s">
        <v>2156</v>
      </c>
      <c r="F1635" t="s">
        <v>549</v>
      </c>
      <c r="G1635" t="s">
        <v>2174</v>
      </c>
      <c r="H1635">
        <v>17314075</v>
      </c>
      <c r="I1635" t="s">
        <v>7431</v>
      </c>
      <c r="J1635" t="s">
        <v>7432</v>
      </c>
      <c r="K1635" t="s">
        <v>549</v>
      </c>
      <c r="L1635" t="s">
        <v>7431</v>
      </c>
      <c r="M1635" t="s">
        <v>7433</v>
      </c>
      <c r="N1635" t="s">
        <v>7434</v>
      </c>
      <c r="O1635" s="87">
        <f t="shared" si="103"/>
        <v>121</v>
      </c>
      <c r="P1635" t="s">
        <v>555</v>
      </c>
      <c r="Q1635" s="86">
        <v>1210000</v>
      </c>
      <c r="R1635" s="86">
        <v>27030000</v>
      </c>
      <c r="S1635">
        <f t="shared" si="104"/>
        <v>27.03</v>
      </c>
      <c r="T1635" s="86">
        <v>11799</v>
      </c>
      <c r="U1635" t="s">
        <v>728</v>
      </c>
      <c r="W1635" t="s">
        <v>7875</v>
      </c>
    </row>
    <row r="1636" spans="1:23" ht="15" customHeight="1" x14ac:dyDescent="0.25">
      <c r="A1636" t="s">
        <v>2155</v>
      </c>
      <c r="B1636">
        <v>12755356</v>
      </c>
      <c r="C1636" t="s">
        <v>540</v>
      </c>
      <c r="D1636" t="s">
        <v>541</v>
      </c>
      <c r="E1636" s="30" t="s">
        <v>2156</v>
      </c>
      <c r="F1636" t="s">
        <v>549</v>
      </c>
      <c r="G1636" t="s">
        <v>2174</v>
      </c>
      <c r="H1636">
        <v>17314075</v>
      </c>
      <c r="I1636" t="s">
        <v>7435</v>
      </c>
      <c r="J1636" t="s">
        <v>7436</v>
      </c>
      <c r="K1636" t="s">
        <v>549</v>
      </c>
      <c r="L1636" t="s">
        <v>7435</v>
      </c>
      <c r="M1636" t="s">
        <v>7437</v>
      </c>
      <c r="N1636" t="s">
        <v>7438</v>
      </c>
      <c r="O1636" s="87">
        <f t="shared" si="103"/>
        <v>231.1</v>
      </c>
      <c r="P1636" t="s">
        <v>555</v>
      </c>
      <c r="Q1636" s="86">
        <v>2311000</v>
      </c>
      <c r="R1636" s="86">
        <v>51630000</v>
      </c>
      <c r="S1636">
        <f t="shared" si="104"/>
        <v>51.63</v>
      </c>
      <c r="T1636" s="86">
        <v>11894</v>
      </c>
      <c r="U1636" t="s">
        <v>723</v>
      </c>
      <c r="W1636" t="s">
        <v>7874</v>
      </c>
    </row>
    <row r="1637" spans="1:23" ht="15" customHeight="1" x14ac:dyDescent="0.25">
      <c r="A1637" t="s">
        <v>2155</v>
      </c>
      <c r="B1637">
        <v>12755356</v>
      </c>
      <c r="C1637" t="s">
        <v>540</v>
      </c>
      <c r="D1637" t="s">
        <v>541</v>
      </c>
      <c r="E1637" s="30" t="s">
        <v>2156</v>
      </c>
      <c r="F1637" t="s">
        <v>549</v>
      </c>
      <c r="G1637" t="s">
        <v>2174</v>
      </c>
      <c r="H1637">
        <v>17314075</v>
      </c>
      <c r="I1637" t="s">
        <v>7439</v>
      </c>
      <c r="J1637" t="s">
        <v>7440</v>
      </c>
      <c r="K1637" t="s">
        <v>549</v>
      </c>
      <c r="L1637" t="s">
        <v>7439</v>
      </c>
      <c r="M1637" t="s">
        <v>7441</v>
      </c>
      <c r="N1637" t="s">
        <v>7442</v>
      </c>
      <c r="O1637" s="87">
        <f t="shared" ref="O1637:O1668" si="105">Q1637/10000</f>
        <v>53.5</v>
      </c>
      <c r="P1637" t="s">
        <v>555</v>
      </c>
      <c r="Q1637" s="86">
        <v>535000</v>
      </c>
      <c r="R1637" s="86">
        <v>11950000</v>
      </c>
      <c r="S1637">
        <f t="shared" ref="S1637:S1668" si="106">R1637/1000000</f>
        <v>11.95</v>
      </c>
      <c r="T1637" s="86">
        <v>16135</v>
      </c>
      <c r="U1637" t="s">
        <v>659</v>
      </c>
      <c r="W1637" t="s">
        <v>7862</v>
      </c>
    </row>
    <row r="1638" spans="1:23" ht="15" customHeight="1" x14ac:dyDescent="0.25">
      <c r="A1638" t="s">
        <v>2155</v>
      </c>
      <c r="B1638">
        <v>12755356</v>
      </c>
      <c r="C1638" t="s">
        <v>540</v>
      </c>
      <c r="D1638" t="s">
        <v>541</v>
      </c>
      <c r="E1638" s="30" t="s">
        <v>2156</v>
      </c>
      <c r="F1638" t="s">
        <v>549</v>
      </c>
      <c r="G1638" t="s">
        <v>2174</v>
      </c>
      <c r="H1638">
        <v>17314075</v>
      </c>
      <c r="I1638" t="s">
        <v>7443</v>
      </c>
      <c r="J1638" t="s">
        <v>7444</v>
      </c>
      <c r="K1638" t="s">
        <v>549</v>
      </c>
      <c r="L1638" t="s">
        <v>7443</v>
      </c>
      <c r="M1638" t="s">
        <v>7445</v>
      </c>
      <c r="N1638" t="s">
        <v>2261</v>
      </c>
      <c r="O1638" s="87">
        <f t="shared" si="105"/>
        <v>17.5</v>
      </c>
      <c r="P1638" t="s">
        <v>555</v>
      </c>
      <c r="Q1638" s="86">
        <v>175000</v>
      </c>
      <c r="R1638" s="86">
        <v>3910000</v>
      </c>
      <c r="S1638">
        <f t="shared" si="106"/>
        <v>3.91</v>
      </c>
      <c r="T1638" s="86">
        <v>11806</v>
      </c>
      <c r="U1638" t="s">
        <v>2262</v>
      </c>
      <c r="W1638" t="s">
        <v>7950</v>
      </c>
    </row>
    <row r="1639" spans="1:23" ht="15" customHeight="1" x14ac:dyDescent="0.25">
      <c r="A1639" t="s">
        <v>2155</v>
      </c>
      <c r="B1639">
        <v>12755356</v>
      </c>
      <c r="C1639" t="s">
        <v>540</v>
      </c>
      <c r="D1639" t="s">
        <v>541</v>
      </c>
      <c r="E1639" s="30" t="s">
        <v>2156</v>
      </c>
      <c r="F1639" t="s">
        <v>549</v>
      </c>
      <c r="G1639" t="s">
        <v>2174</v>
      </c>
      <c r="H1639">
        <v>17314075</v>
      </c>
      <c r="I1639" t="s">
        <v>7446</v>
      </c>
      <c r="J1639" t="s">
        <v>7447</v>
      </c>
      <c r="K1639" t="s">
        <v>549</v>
      </c>
      <c r="L1639" t="s">
        <v>7446</v>
      </c>
      <c r="M1639" t="s">
        <v>7448</v>
      </c>
      <c r="N1639" t="s">
        <v>7449</v>
      </c>
      <c r="O1639" s="87">
        <f t="shared" si="105"/>
        <v>74.400000000000006</v>
      </c>
      <c r="P1639" t="s">
        <v>555</v>
      </c>
      <c r="Q1639" s="86">
        <v>744000</v>
      </c>
      <c r="R1639" s="86">
        <v>16620000</v>
      </c>
      <c r="S1639">
        <f t="shared" si="106"/>
        <v>16.62</v>
      </c>
      <c r="T1639" s="86">
        <v>14982</v>
      </c>
      <c r="U1639" t="s">
        <v>3509</v>
      </c>
      <c r="W1639" t="s">
        <v>7952</v>
      </c>
    </row>
    <row r="1640" spans="1:23" ht="15" customHeight="1" x14ac:dyDescent="0.25">
      <c r="A1640" t="s">
        <v>2155</v>
      </c>
      <c r="B1640">
        <v>12755356</v>
      </c>
      <c r="C1640" t="s">
        <v>540</v>
      </c>
      <c r="D1640" t="s">
        <v>541</v>
      </c>
      <c r="E1640" s="30" t="s">
        <v>2156</v>
      </c>
      <c r="F1640" t="s">
        <v>549</v>
      </c>
      <c r="G1640" t="s">
        <v>2174</v>
      </c>
      <c r="H1640">
        <v>17314075</v>
      </c>
      <c r="I1640" t="s">
        <v>7450</v>
      </c>
      <c r="J1640" t="s">
        <v>7451</v>
      </c>
      <c r="K1640" t="s">
        <v>549</v>
      </c>
      <c r="L1640" t="s">
        <v>7450</v>
      </c>
      <c r="M1640" t="s">
        <v>7452</v>
      </c>
      <c r="N1640" t="s">
        <v>4343</v>
      </c>
      <c r="O1640" s="87">
        <f t="shared" si="105"/>
        <v>127</v>
      </c>
      <c r="P1640" t="s">
        <v>555</v>
      </c>
      <c r="Q1640" s="86">
        <v>1270000</v>
      </c>
      <c r="R1640" s="86">
        <v>28370000</v>
      </c>
      <c r="S1640">
        <f t="shared" si="106"/>
        <v>28.37</v>
      </c>
      <c r="T1640" s="86">
        <v>11801</v>
      </c>
      <c r="U1640" t="s">
        <v>737</v>
      </c>
      <c r="W1640" t="s">
        <v>7876</v>
      </c>
    </row>
    <row r="1641" spans="1:23" ht="15" customHeight="1" x14ac:dyDescent="0.25">
      <c r="A1641" t="s">
        <v>2155</v>
      </c>
      <c r="B1641">
        <v>12755356</v>
      </c>
      <c r="C1641" t="s">
        <v>540</v>
      </c>
      <c r="D1641" t="s">
        <v>541</v>
      </c>
      <c r="E1641" s="30" t="s">
        <v>2156</v>
      </c>
      <c r="F1641" t="s">
        <v>549</v>
      </c>
      <c r="G1641" t="s">
        <v>2174</v>
      </c>
      <c r="H1641">
        <v>17314075</v>
      </c>
      <c r="I1641" t="s">
        <v>7453</v>
      </c>
      <c r="J1641" t="s">
        <v>7454</v>
      </c>
      <c r="K1641" t="s">
        <v>549</v>
      </c>
      <c r="L1641" t="s">
        <v>7453</v>
      </c>
      <c r="M1641" t="s">
        <v>7455</v>
      </c>
      <c r="N1641" t="s">
        <v>7456</v>
      </c>
      <c r="O1641" s="87">
        <f t="shared" si="105"/>
        <v>25.2</v>
      </c>
      <c r="P1641" t="s">
        <v>555</v>
      </c>
      <c r="Q1641" s="86">
        <v>252000</v>
      </c>
      <c r="R1641" s="86">
        <v>5630000</v>
      </c>
      <c r="S1641">
        <f t="shared" si="106"/>
        <v>5.63</v>
      </c>
      <c r="T1641" s="86">
        <v>11365</v>
      </c>
      <c r="U1641" t="s">
        <v>649</v>
      </c>
      <c r="W1641" t="s">
        <v>7860</v>
      </c>
    </row>
    <row r="1642" spans="1:23" ht="15" customHeight="1" x14ac:dyDescent="0.25">
      <c r="A1642" t="s">
        <v>2155</v>
      </c>
      <c r="B1642">
        <v>12755356</v>
      </c>
      <c r="C1642" t="s">
        <v>540</v>
      </c>
      <c r="D1642" t="s">
        <v>541</v>
      </c>
      <c r="E1642" s="30" t="s">
        <v>2156</v>
      </c>
      <c r="F1642" t="s">
        <v>549</v>
      </c>
      <c r="G1642" t="s">
        <v>2174</v>
      </c>
      <c r="H1642">
        <v>17314075</v>
      </c>
      <c r="I1642" t="s">
        <v>7457</v>
      </c>
      <c r="J1642" t="s">
        <v>7458</v>
      </c>
      <c r="K1642" t="s">
        <v>549</v>
      </c>
      <c r="L1642" t="s">
        <v>7457</v>
      </c>
      <c r="M1642" t="s">
        <v>7459</v>
      </c>
      <c r="N1642" t="s">
        <v>7460</v>
      </c>
      <c r="O1642" s="87">
        <f t="shared" si="105"/>
        <v>67.5</v>
      </c>
      <c r="P1642" t="s">
        <v>555</v>
      </c>
      <c r="Q1642" s="86">
        <v>675000</v>
      </c>
      <c r="R1642" s="86">
        <v>15080000</v>
      </c>
      <c r="S1642">
        <f t="shared" si="106"/>
        <v>15.08</v>
      </c>
      <c r="T1642" s="86">
        <v>11365</v>
      </c>
      <c r="U1642" t="s">
        <v>649</v>
      </c>
      <c r="W1642" t="s">
        <v>7860</v>
      </c>
    </row>
    <row r="1643" spans="1:23" ht="15" customHeight="1" x14ac:dyDescent="0.25">
      <c r="A1643" t="s">
        <v>2155</v>
      </c>
      <c r="B1643">
        <v>12755356</v>
      </c>
      <c r="C1643" t="s">
        <v>540</v>
      </c>
      <c r="D1643" t="s">
        <v>541</v>
      </c>
      <c r="E1643" s="30" t="s">
        <v>2156</v>
      </c>
      <c r="F1643" t="s">
        <v>549</v>
      </c>
      <c r="G1643" t="s">
        <v>2174</v>
      </c>
      <c r="H1643">
        <v>17314075</v>
      </c>
      <c r="I1643" t="s">
        <v>7461</v>
      </c>
      <c r="J1643" t="s">
        <v>7462</v>
      </c>
      <c r="K1643" t="s">
        <v>549</v>
      </c>
      <c r="L1643" t="s">
        <v>7461</v>
      </c>
      <c r="M1643" t="s">
        <v>7463</v>
      </c>
      <c r="N1643" t="s">
        <v>7464</v>
      </c>
      <c r="O1643" s="87">
        <f t="shared" si="105"/>
        <v>53.2</v>
      </c>
      <c r="P1643" t="s">
        <v>555</v>
      </c>
      <c r="Q1643" s="86">
        <v>532000</v>
      </c>
      <c r="R1643" s="86">
        <v>11890000</v>
      </c>
      <c r="S1643">
        <f t="shared" si="106"/>
        <v>11.89</v>
      </c>
      <c r="T1643" s="86">
        <v>11803</v>
      </c>
      <c r="U1643" t="s">
        <v>704</v>
      </c>
      <c r="W1643" t="s">
        <v>7871</v>
      </c>
    </row>
    <row r="1644" spans="1:23" ht="15" customHeight="1" x14ac:dyDescent="0.25">
      <c r="A1644" t="s">
        <v>2155</v>
      </c>
      <c r="B1644">
        <v>12755356</v>
      </c>
      <c r="C1644" t="s">
        <v>540</v>
      </c>
      <c r="D1644" t="s">
        <v>541</v>
      </c>
      <c r="E1644" s="30" t="s">
        <v>2156</v>
      </c>
      <c r="F1644" t="s">
        <v>549</v>
      </c>
      <c r="G1644" t="s">
        <v>2174</v>
      </c>
      <c r="H1644">
        <v>17314075</v>
      </c>
      <c r="I1644" t="s">
        <v>7465</v>
      </c>
      <c r="J1644" t="s">
        <v>7466</v>
      </c>
      <c r="K1644" t="s">
        <v>549</v>
      </c>
      <c r="L1644" t="s">
        <v>7465</v>
      </c>
      <c r="M1644" t="s">
        <v>7467</v>
      </c>
      <c r="N1644" t="s">
        <v>7468</v>
      </c>
      <c r="O1644" s="87">
        <f t="shared" si="105"/>
        <v>17.600000000000001</v>
      </c>
      <c r="P1644" t="s">
        <v>555</v>
      </c>
      <c r="Q1644" s="86">
        <v>176000</v>
      </c>
      <c r="R1644" s="86">
        <v>3930000</v>
      </c>
      <c r="S1644">
        <f t="shared" si="106"/>
        <v>3.93</v>
      </c>
      <c r="T1644" s="86">
        <v>11808</v>
      </c>
      <c r="U1644" t="s">
        <v>654</v>
      </c>
      <c r="W1644" t="s">
        <v>7861</v>
      </c>
    </row>
    <row r="1645" spans="1:23" ht="15" customHeight="1" x14ac:dyDescent="0.25">
      <c r="A1645" t="s">
        <v>2155</v>
      </c>
      <c r="B1645">
        <v>12755356</v>
      </c>
      <c r="C1645" t="s">
        <v>540</v>
      </c>
      <c r="D1645" t="s">
        <v>541</v>
      </c>
      <c r="E1645" s="30" t="s">
        <v>2156</v>
      </c>
      <c r="F1645" t="s">
        <v>549</v>
      </c>
      <c r="G1645" t="s">
        <v>2174</v>
      </c>
      <c r="H1645">
        <v>17314075</v>
      </c>
      <c r="I1645" t="s">
        <v>7469</v>
      </c>
      <c r="J1645" t="s">
        <v>7470</v>
      </c>
      <c r="K1645" t="s">
        <v>549</v>
      </c>
      <c r="L1645" t="s">
        <v>7469</v>
      </c>
      <c r="M1645" t="s">
        <v>7471</v>
      </c>
      <c r="N1645" t="s">
        <v>7472</v>
      </c>
      <c r="O1645" s="87">
        <f t="shared" si="105"/>
        <v>17.8</v>
      </c>
      <c r="P1645" t="s">
        <v>555</v>
      </c>
      <c r="Q1645" s="86">
        <v>178000</v>
      </c>
      <c r="R1645" s="86">
        <v>3980000</v>
      </c>
      <c r="S1645">
        <f t="shared" si="106"/>
        <v>3.98</v>
      </c>
      <c r="T1645" s="86">
        <v>14853</v>
      </c>
      <c r="U1645" t="s">
        <v>3518</v>
      </c>
      <c r="W1645" t="s">
        <v>7957</v>
      </c>
    </row>
    <row r="1646" spans="1:23" ht="15" customHeight="1" x14ac:dyDescent="0.25">
      <c r="A1646" t="s">
        <v>2155</v>
      </c>
      <c r="B1646">
        <v>12755356</v>
      </c>
      <c r="C1646" t="s">
        <v>540</v>
      </c>
      <c r="D1646" t="s">
        <v>541</v>
      </c>
      <c r="E1646" s="30" t="s">
        <v>2156</v>
      </c>
      <c r="F1646" t="s">
        <v>549</v>
      </c>
      <c r="G1646" t="s">
        <v>2174</v>
      </c>
      <c r="H1646">
        <v>17314075</v>
      </c>
      <c r="I1646" t="s">
        <v>7473</v>
      </c>
      <c r="J1646" t="s">
        <v>7474</v>
      </c>
      <c r="K1646" t="s">
        <v>549</v>
      </c>
      <c r="L1646" t="s">
        <v>7473</v>
      </c>
      <c r="M1646" t="s">
        <v>7475</v>
      </c>
      <c r="N1646" t="s">
        <v>7476</v>
      </c>
      <c r="O1646" s="87">
        <f t="shared" si="105"/>
        <v>49</v>
      </c>
      <c r="P1646" t="s">
        <v>555</v>
      </c>
      <c r="Q1646" s="86">
        <v>490000</v>
      </c>
      <c r="R1646" s="86">
        <v>10950000</v>
      </c>
      <c r="S1646">
        <f t="shared" si="106"/>
        <v>10.95</v>
      </c>
      <c r="T1646" s="86">
        <v>11804</v>
      </c>
      <c r="U1646" t="s">
        <v>679</v>
      </c>
      <c r="W1646" t="s">
        <v>7866</v>
      </c>
    </row>
    <row r="1647" spans="1:23" ht="15" customHeight="1" x14ac:dyDescent="0.25">
      <c r="A1647" t="s">
        <v>2155</v>
      </c>
      <c r="B1647">
        <v>12755356</v>
      </c>
      <c r="C1647" t="s">
        <v>540</v>
      </c>
      <c r="D1647" t="s">
        <v>541</v>
      </c>
      <c r="E1647" s="30" t="s">
        <v>2156</v>
      </c>
      <c r="F1647" t="s">
        <v>549</v>
      </c>
      <c r="G1647" t="s">
        <v>2174</v>
      </c>
      <c r="H1647">
        <v>17314075</v>
      </c>
      <c r="I1647" t="s">
        <v>7477</v>
      </c>
      <c r="J1647" t="s">
        <v>7478</v>
      </c>
      <c r="K1647" t="s">
        <v>549</v>
      </c>
      <c r="L1647" t="s">
        <v>7477</v>
      </c>
      <c r="M1647" t="s">
        <v>7479</v>
      </c>
      <c r="N1647" t="s">
        <v>7480</v>
      </c>
      <c r="O1647" s="87">
        <f t="shared" si="105"/>
        <v>49</v>
      </c>
      <c r="P1647" t="s">
        <v>555</v>
      </c>
      <c r="Q1647" s="86">
        <v>490000</v>
      </c>
      <c r="R1647" s="86">
        <v>10950000</v>
      </c>
      <c r="S1647">
        <f t="shared" si="106"/>
        <v>10.95</v>
      </c>
      <c r="T1647" s="86">
        <v>11804</v>
      </c>
      <c r="U1647" t="s">
        <v>679</v>
      </c>
      <c r="W1647" t="s">
        <v>7866</v>
      </c>
    </row>
    <row r="1648" spans="1:23" ht="15" customHeight="1" x14ac:dyDescent="0.25">
      <c r="A1648" t="s">
        <v>2155</v>
      </c>
      <c r="B1648">
        <v>12755356</v>
      </c>
      <c r="C1648" t="s">
        <v>540</v>
      </c>
      <c r="D1648" t="s">
        <v>541</v>
      </c>
      <c r="E1648" s="30" t="s">
        <v>2156</v>
      </c>
      <c r="F1648" t="s">
        <v>549</v>
      </c>
      <c r="G1648" t="s">
        <v>2174</v>
      </c>
      <c r="H1648">
        <v>17314075</v>
      </c>
      <c r="I1648" t="s">
        <v>7481</v>
      </c>
      <c r="J1648" t="s">
        <v>7482</v>
      </c>
      <c r="K1648" t="s">
        <v>549</v>
      </c>
      <c r="L1648" t="s">
        <v>7481</v>
      </c>
      <c r="M1648" t="s">
        <v>7483</v>
      </c>
      <c r="N1648" t="s">
        <v>7484</v>
      </c>
      <c r="O1648" s="87">
        <f t="shared" si="105"/>
        <v>18.600000000000001</v>
      </c>
      <c r="P1648" t="s">
        <v>555</v>
      </c>
      <c r="Q1648" s="86">
        <v>186000</v>
      </c>
      <c r="R1648" s="86">
        <v>4160000</v>
      </c>
      <c r="S1648">
        <f t="shared" si="106"/>
        <v>4.16</v>
      </c>
      <c r="T1648" s="86">
        <v>11895</v>
      </c>
      <c r="U1648" t="s">
        <v>2267</v>
      </c>
      <c r="W1648" t="s">
        <v>7960</v>
      </c>
    </row>
    <row r="1649" spans="1:23" ht="15" customHeight="1" x14ac:dyDescent="0.25">
      <c r="A1649" t="s">
        <v>2155</v>
      </c>
      <c r="B1649">
        <v>12755356</v>
      </c>
      <c r="C1649" t="s">
        <v>540</v>
      </c>
      <c r="D1649" t="s">
        <v>541</v>
      </c>
      <c r="E1649" s="30" t="s">
        <v>2156</v>
      </c>
      <c r="F1649" t="s">
        <v>549</v>
      </c>
      <c r="G1649" t="s">
        <v>2174</v>
      </c>
      <c r="H1649">
        <v>17314075</v>
      </c>
      <c r="I1649" t="s">
        <v>7485</v>
      </c>
      <c r="J1649" t="s">
        <v>7486</v>
      </c>
      <c r="K1649" t="s">
        <v>549</v>
      </c>
      <c r="L1649" t="s">
        <v>7485</v>
      </c>
      <c r="M1649" t="s">
        <v>7487</v>
      </c>
      <c r="N1649" t="s">
        <v>7488</v>
      </c>
      <c r="O1649" s="87">
        <f t="shared" si="105"/>
        <v>18.149999999999999</v>
      </c>
      <c r="P1649" t="s">
        <v>555</v>
      </c>
      <c r="Q1649" s="86">
        <v>181500</v>
      </c>
      <c r="R1649" s="86">
        <v>4050000</v>
      </c>
      <c r="S1649">
        <f t="shared" si="106"/>
        <v>4.05</v>
      </c>
      <c r="T1649" s="86">
        <v>11809</v>
      </c>
      <c r="U1649" t="s">
        <v>4339</v>
      </c>
      <c r="W1649" t="s">
        <v>7958</v>
      </c>
    </row>
    <row r="1650" spans="1:23" ht="15" customHeight="1" x14ac:dyDescent="0.25">
      <c r="A1650" t="s">
        <v>2342</v>
      </c>
      <c r="B1650">
        <v>30776187</v>
      </c>
      <c r="C1650" t="s">
        <v>540</v>
      </c>
      <c r="D1650" t="s">
        <v>541</v>
      </c>
      <c r="E1650" s="30" t="s">
        <v>2343</v>
      </c>
      <c r="F1650" t="s">
        <v>549</v>
      </c>
      <c r="G1650" t="s">
        <v>2174</v>
      </c>
      <c r="H1650">
        <v>17314075</v>
      </c>
      <c r="I1650" t="s">
        <v>7489</v>
      </c>
      <c r="J1650" t="s">
        <v>7490</v>
      </c>
      <c r="K1650" t="s">
        <v>549</v>
      </c>
      <c r="L1650" t="s">
        <v>7489</v>
      </c>
      <c r="M1650" t="s">
        <v>7491</v>
      </c>
      <c r="N1650" t="s">
        <v>7492</v>
      </c>
      <c r="O1650" s="87">
        <f t="shared" si="105"/>
        <v>21200</v>
      </c>
      <c r="P1650" t="s">
        <v>555</v>
      </c>
      <c r="Q1650" s="86">
        <v>212000000</v>
      </c>
      <c r="R1650" s="86">
        <v>4736160000</v>
      </c>
      <c r="S1650" s="162">
        <f t="shared" si="106"/>
        <v>4736.16</v>
      </c>
      <c r="T1650" s="86">
        <v>18474</v>
      </c>
      <c r="U1650" t="s">
        <v>2348</v>
      </c>
      <c r="V1650" t="s">
        <v>5739</v>
      </c>
    </row>
    <row r="1651" spans="1:23" ht="15" customHeight="1" x14ac:dyDescent="0.25">
      <c r="A1651" t="s">
        <v>955</v>
      </c>
      <c r="B1651">
        <v>23466850</v>
      </c>
      <c r="C1651" t="s">
        <v>540</v>
      </c>
      <c r="D1651" t="s">
        <v>541</v>
      </c>
      <c r="E1651" s="30" t="s">
        <v>956</v>
      </c>
      <c r="F1651" t="s">
        <v>549</v>
      </c>
      <c r="G1651" t="s">
        <v>2174</v>
      </c>
      <c r="H1651">
        <v>17314075</v>
      </c>
      <c r="I1651" t="s">
        <v>7493</v>
      </c>
      <c r="J1651" t="s">
        <v>7494</v>
      </c>
      <c r="K1651" t="s">
        <v>549</v>
      </c>
      <c r="L1651" t="s">
        <v>7493</v>
      </c>
      <c r="M1651" t="s">
        <v>7495</v>
      </c>
      <c r="N1651" t="s">
        <v>4890</v>
      </c>
      <c r="O1651" s="87">
        <f t="shared" si="105"/>
        <v>54000</v>
      </c>
      <c r="P1651" t="s">
        <v>555</v>
      </c>
      <c r="Q1651" s="86">
        <v>540000000</v>
      </c>
      <c r="R1651" s="86">
        <v>12063800000</v>
      </c>
      <c r="S1651" s="165">
        <f t="shared" si="106"/>
        <v>12063.8</v>
      </c>
      <c r="T1651" s="170">
        <v>17455</v>
      </c>
      <c r="U1651" s="165" t="s">
        <v>961</v>
      </c>
      <c r="V1651" s="165" t="s">
        <v>960</v>
      </c>
      <c r="W1651" s="165"/>
    </row>
    <row r="1652" spans="1:23" ht="15" customHeight="1" x14ac:dyDescent="0.25">
      <c r="A1652" t="s">
        <v>7496</v>
      </c>
      <c r="B1652">
        <v>11304358</v>
      </c>
      <c r="C1652" t="s">
        <v>540</v>
      </c>
      <c r="D1652" t="s">
        <v>541</v>
      </c>
      <c r="E1652" s="30" t="s">
        <v>7497</v>
      </c>
      <c r="F1652" t="s">
        <v>549</v>
      </c>
      <c r="G1652" t="s">
        <v>2174</v>
      </c>
      <c r="H1652">
        <v>17314075</v>
      </c>
      <c r="I1652" t="s">
        <v>7498</v>
      </c>
      <c r="J1652" t="s">
        <v>7499</v>
      </c>
      <c r="K1652" t="s">
        <v>549</v>
      </c>
      <c r="L1652" t="s">
        <v>7498</v>
      </c>
      <c r="M1652" t="s">
        <v>7500</v>
      </c>
      <c r="N1652" t="s">
        <v>7501</v>
      </c>
      <c r="O1652" s="87">
        <f t="shared" si="105"/>
        <v>32970</v>
      </c>
      <c r="P1652" t="s">
        <v>555</v>
      </c>
      <c r="Q1652" s="86">
        <v>329700000</v>
      </c>
      <c r="R1652" s="86">
        <v>7504440000</v>
      </c>
      <c r="S1652" s="160">
        <f t="shared" si="106"/>
        <v>7504.44</v>
      </c>
      <c r="T1652" s="86">
        <v>17378</v>
      </c>
      <c r="U1652" t="s">
        <v>6602</v>
      </c>
      <c r="V1652" t="s">
        <v>8529</v>
      </c>
    </row>
    <row r="1653" spans="1:23" ht="15" customHeight="1" x14ac:dyDescent="0.25">
      <c r="A1653" t="s">
        <v>1158</v>
      </c>
      <c r="B1653">
        <v>28585010</v>
      </c>
      <c r="C1653" t="s">
        <v>540</v>
      </c>
      <c r="D1653" t="s">
        <v>1159</v>
      </c>
      <c r="E1653" s="30" t="s">
        <v>1160</v>
      </c>
      <c r="F1653" t="s">
        <v>549</v>
      </c>
      <c r="G1653" t="s">
        <v>2174</v>
      </c>
      <c r="H1653">
        <v>17314075</v>
      </c>
      <c r="I1653" t="s">
        <v>7502</v>
      </c>
      <c r="J1653" t="s">
        <v>7503</v>
      </c>
      <c r="K1653" t="s">
        <v>549</v>
      </c>
      <c r="L1653" t="s">
        <v>7502</v>
      </c>
      <c r="M1653" t="s">
        <v>7504</v>
      </c>
      <c r="N1653" t="s">
        <v>7505</v>
      </c>
      <c r="O1653" s="87">
        <f t="shared" si="105"/>
        <v>38534.400000000001</v>
      </c>
      <c r="P1653" t="s">
        <v>555</v>
      </c>
      <c r="Q1653" s="86">
        <v>385344000</v>
      </c>
      <c r="R1653" s="86">
        <v>8649890000</v>
      </c>
      <c r="S1653" s="179">
        <f t="shared" si="106"/>
        <v>8649.89</v>
      </c>
      <c r="T1653" s="86">
        <v>17557</v>
      </c>
      <c r="U1653" t="s">
        <v>1165</v>
      </c>
      <c r="V1653" t="s">
        <v>7926</v>
      </c>
    </row>
    <row r="1654" spans="1:23" ht="15" customHeight="1" x14ac:dyDescent="0.25">
      <c r="A1654" t="s">
        <v>2710</v>
      </c>
      <c r="B1654">
        <v>17978162</v>
      </c>
      <c r="C1654" t="s">
        <v>540</v>
      </c>
      <c r="D1654" t="s">
        <v>541</v>
      </c>
      <c r="E1654" s="30" t="s">
        <v>2711</v>
      </c>
      <c r="F1654" t="s">
        <v>549</v>
      </c>
      <c r="G1654" t="s">
        <v>2174</v>
      </c>
      <c r="H1654">
        <v>17314075</v>
      </c>
      <c r="I1654" t="s">
        <v>7506</v>
      </c>
      <c r="J1654" t="s">
        <v>7507</v>
      </c>
      <c r="K1654" t="s">
        <v>549</v>
      </c>
      <c r="L1654" t="s">
        <v>7506</v>
      </c>
      <c r="M1654" t="s">
        <v>7508</v>
      </c>
      <c r="N1654" t="s">
        <v>7509</v>
      </c>
      <c r="O1654" s="87">
        <f t="shared" si="105"/>
        <v>29610</v>
      </c>
      <c r="P1654" t="s">
        <v>555</v>
      </c>
      <c r="Q1654" s="86">
        <v>296100000</v>
      </c>
      <c r="R1654" s="86">
        <v>6639020000</v>
      </c>
      <c r="S1654" s="179">
        <f t="shared" si="106"/>
        <v>6639.02</v>
      </c>
      <c r="T1654" s="86">
        <v>17569</v>
      </c>
      <c r="U1654" t="s">
        <v>2716</v>
      </c>
      <c r="V1654" t="s">
        <v>7922</v>
      </c>
    </row>
    <row r="1655" spans="1:23" ht="15" customHeight="1" x14ac:dyDescent="0.25">
      <c r="A1655" t="s">
        <v>2155</v>
      </c>
      <c r="B1655">
        <v>12755356</v>
      </c>
      <c r="C1655" t="s">
        <v>540</v>
      </c>
      <c r="D1655" t="s">
        <v>541</v>
      </c>
      <c r="E1655" s="30" t="s">
        <v>2156</v>
      </c>
      <c r="F1655" t="s">
        <v>549</v>
      </c>
      <c r="G1655" t="s">
        <v>2174</v>
      </c>
      <c r="H1655">
        <v>17314075</v>
      </c>
      <c r="I1655" t="s">
        <v>7510</v>
      </c>
      <c r="J1655" t="s">
        <v>7511</v>
      </c>
      <c r="K1655" t="s">
        <v>549</v>
      </c>
      <c r="L1655" t="s">
        <v>7510</v>
      </c>
      <c r="M1655" t="s">
        <v>7512</v>
      </c>
      <c r="N1655" t="s">
        <v>2271</v>
      </c>
      <c r="O1655" s="87">
        <f t="shared" si="105"/>
        <v>53.5</v>
      </c>
      <c r="P1655" t="s">
        <v>555</v>
      </c>
      <c r="Q1655" s="86">
        <v>535000</v>
      </c>
      <c r="R1655" s="86">
        <v>12150000</v>
      </c>
      <c r="S1655">
        <f t="shared" si="106"/>
        <v>12.15</v>
      </c>
      <c r="T1655" s="86">
        <v>16135</v>
      </c>
      <c r="U1655" t="s">
        <v>659</v>
      </c>
      <c r="W1655" t="s">
        <v>7862</v>
      </c>
    </row>
    <row r="1656" spans="1:23" ht="15" customHeight="1" x14ac:dyDescent="0.25">
      <c r="A1656" t="s">
        <v>2155</v>
      </c>
      <c r="B1656">
        <v>12755356</v>
      </c>
      <c r="C1656" t="s">
        <v>540</v>
      </c>
      <c r="D1656" t="s">
        <v>541</v>
      </c>
      <c r="E1656" s="30" t="s">
        <v>2156</v>
      </c>
      <c r="F1656" t="s">
        <v>549</v>
      </c>
      <c r="G1656" t="s">
        <v>2174</v>
      </c>
      <c r="H1656">
        <v>17314075</v>
      </c>
      <c r="I1656" t="s">
        <v>7513</v>
      </c>
      <c r="J1656" t="s">
        <v>7514</v>
      </c>
      <c r="K1656" t="s">
        <v>549</v>
      </c>
      <c r="L1656" t="s">
        <v>7513</v>
      </c>
      <c r="M1656" t="s">
        <v>7515</v>
      </c>
      <c r="N1656" t="s">
        <v>2261</v>
      </c>
      <c r="O1656" s="87">
        <f t="shared" si="105"/>
        <v>17.5</v>
      </c>
      <c r="P1656" t="s">
        <v>555</v>
      </c>
      <c r="Q1656" s="86">
        <v>175000</v>
      </c>
      <c r="R1656" s="86">
        <v>3980000</v>
      </c>
      <c r="S1656">
        <f t="shared" si="106"/>
        <v>3.98</v>
      </c>
      <c r="T1656" s="86">
        <v>11806</v>
      </c>
      <c r="U1656" t="s">
        <v>2262</v>
      </c>
      <c r="W1656" t="s">
        <v>7950</v>
      </c>
    </row>
    <row r="1657" spans="1:23" ht="15" customHeight="1" x14ac:dyDescent="0.25">
      <c r="A1657" t="s">
        <v>2155</v>
      </c>
      <c r="B1657">
        <v>12755356</v>
      </c>
      <c r="C1657" t="s">
        <v>540</v>
      </c>
      <c r="D1657" t="s">
        <v>541</v>
      </c>
      <c r="E1657" s="30" t="s">
        <v>2156</v>
      </c>
      <c r="F1657" t="s">
        <v>549</v>
      </c>
      <c r="G1657" t="s">
        <v>2174</v>
      </c>
      <c r="H1657">
        <v>17314075</v>
      </c>
      <c r="I1657" t="s">
        <v>7516</v>
      </c>
      <c r="J1657" t="s">
        <v>7517</v>
      </c>
      <c r="K1657" t="s">
        <v>549</v>
      </c>
      <c r="L1657" t="s">
        <v>7516</v>
      </c>
      <c r="M1657" t="s">
        <v>7518</v>
      </c>
      <c r="N1657" t="s">
        <v>7519</v>
      </c>
      <c r="O1657" s="87">
        <f t="shared" si="105"/>
        <v>27.25</v>
      </c>
      <c r="P1657" t="s">
        <v>555</v>
      </c>
      <c r="Q1657" s="86">
        <v>272500</v>
      </c>
      <c r="R1657" s="86">
        <v>6190000</v>
      </c>
      <c r="S1657">
        <f t="shared" si="106"/>
        <v>6.19</v>
      </c>
      <c r="T1657" s="86">
        <v>11799</v>
      </c>
      <c r="U1657" t="s">
        <v>728</v>
      </c>
      <c r="W1657" t="s">
        <v>7875</v>
      </c>
    </row>
    <row r="1658" spans="1:23" ht="15" customHeight="1" x14ac:dyDescent="0.25">
      <c r="A1658" t="s">
        <v>2155</v>
      </c>
      <c r="B1658">
        <v>12755356</v>
      </c>
      <c r="C1658" t="s">
        <v>540</v>
      </c>
      <c r="D1658" t="s">
        <v>541</v>
      </c>
      <c r="E1658" s="30" t="s">
        <v>2156</v>
      </c>
      <c r="F1658" t="s">
        <v>549</v>
      </c>
      <c r="G1658" t="s">
        <v>2174</v>
      </c>
      <c r="H1658">
        <v>17314075</v>
      </c>
      <c r="I1658" t="s">
        <v>7520</v>
      </c>
      <c r="J1658" t="s">
        <v>7521</v>
      </c>
      <c r="K1658" t="s">
        <v>549</v>
      </c>
      <c r="L1658" t="s">
        <v>7520</v>
      </c>
      <c r="M1658" t="s">
        <v>7522</v>
      </c>
      <c r="N1658" t="s">
        <v>7523</v>
      </c>
      <c r="O1658" s="87">
        <f t="shared" si="105"/>
        <v>423.6</v>
      </c>
      <c r="P1658" t="s">
        <v>555</v>
      </c>
      <c r="Q1658" s="86">
        <v>4236000</v>
      </c>
      <c r="R1658" s="86">
        <v>96190000</v>
      </c>
      <c r="S1658">
        <f t="shared" si="106"/>
        <v>96.19</v>
      </c>
      <c r="T1658" s="86">
        <v>11889</v>
      </c>
      <c r="U1658" t="s">
        <v>780</v>
      </c>
      <c r="W1658" t="s">
        <v>7881</v>
      </c>
    </row>
    <row r="1659" spans="1:23" ht="15" customHeight="1" x14ac:dyDescent="0.25">
      <c r="A1659" t="s">
        <v>2155</v>
      </c>
      <c r="B1659">
        <v>12755356</v>
      </c>
      <c r="C1659" t="s">
        <v>540</v>
      </c>
      <c r="D1659" t="s">
        <v>541</v>
      </c>
      <c r="E1659" s="30" t="s">
        <v>2156</v>
      </c>
      <c r="F1659" t="s">
        <v>549</v>
      </c>
      <c r="G1659" t="s">
        <v>2174</v>
      </c>
      <c r="H1659">
        <v>17314075</v>
      </c>
      <c r="I1659" t="s">
        <v>7524</v>
      </c>
      <c r="J1659" t="s">
        <v>7525</v>
      </c>
      <c r="K1659" t="s">
        <v>549</v>
      </c>
      <c r="L1659" t="s">
        <v>7524</v>
      </c>
      <c r="M1659" t="s">
        <v>7526</v>
      </c>
      <c r="N1659" t="s">
        <v>7527</v>
      </c>
      <c r="O1659" s="87">
        <f t="shared" si="105"/>
        <v>71.8</v>
      </c>
      <c r="P1659" t="s">
        <v>555</v>
      </c>
      <c r="Q1659" s="86">
        <v>718000</v>
      </c>
      <c r="R1659" s="86">
        <v>16300000</v>
      </c>
      <c r="S1659">
        <f t="shared" si="106"/>
        <v>16.3</v>
      </c>
      <c r="T1659" s="86">
        <v>11829</v>
      </c>
      <c r="U1659" t="s">
        <v>4363</v>
      </c>
      <c r="W1659" t="s">
        <v>7946</v>
      </c>
    </row>
    <row r="1660" spans="1:23" ht="15" customHeight="1" x14ac:dyDescent="0.25">
      <c r="A1660" t="s">
        <v>2155</v>
      </c>
      <c r="B1660">
        <v>12755356</v>
      </c>
      <c r="C1660" t="s">
        <v>540</v>
      </c>
      <c r="D1660" t="s">
        <v>541</v>
      </c>
      <c r="E1660" s="30" t="s">
        <v>2156</v>
      </c>
      <c r="F1660" t="s">
        <v>549</v>
      </c>
      <c r="G1660" t="s">
        <v>2174</v>
      </c>
      <c r="H1660">
        <v>17314075</v>
      </c>
      <c r="I1660" t="s">
        <v>7528</v>
      </c>
      <c r="J1660" t="s">
        <v>7529</v>
      </c>
      <c r="K1660" t="s">
        <v>549</v>
      </c>
      <c r="L1660" t="s">
        <v>7528</v>
      </c>
      <c r="M1660" t="s">
        <v>7530</v>
      </c>
      <c r="N1660" t="s">
        <v>7362</v>
      </c>
      <c r="O1660" s="87">
        <f t="shared" si="105"/>
        <v>279</v>
      </c>
      <c r="P1660" t="s">
        <v>555</v>
      </c>
      <c r="Q1660" s="86">
        <v>2790000</v>
      </c>
      <c r="R1660" s="86">
        <v>63450000</v>
      </c>
      <c r="S1660">
        <f t="shared" si="106"/>
        <v>63.45</v>
      </c>
      <c r="T1660" s="86">
        <v>11750</v>
      </c>
      <c r="U1660" t="s">
        <v>1062</v>
      </c>
      <c r="W1660" t="s">
        <v>7912</v>
      </c>
    </row>
    <row r="1661" spans="1:23" ht="15" customHeight="1" x14ac:dyDescent="0.25">
      <c r="A1661" t="s">
        <v>2155</v>
      </c>
      <c r="B1661">
        <v>12755356</v>
      </c>
      <c r="C1661" t="s">
        <v>540</v>
      </c>
      <c r="D1661" t="s">
        <v>541</v>
      </c>
      <c r="E1661" s="30" t="s">
        <v>2156</v>
      </c>
      <c r="F1661" t="s">
        <v>549</v>
      </c>
      <c r="G1661" t="s">
        <v>2174</v>
      </c>
      <c r="H1661">
        <v>17314075</v>
      </c>
      <c r="I1661" t="s">
        <v>7531</v>
      </c>
      <c r="J1661" t="s">
        <v>7532</v>
      </c>
      <c r="K1661" t="s">
        <v>549</v>
      </c>
      <c r="L1661" t="s">
        <v>7531</v>
      </c>
      <c r="M1661" t="s">
        <v>7533</v>
      </c>
      <c r="N1661" t="s">
        <v>4466</v>
      </c>
      <c r="O1661" s="87">
        <f t="shared" si="105"/>
        <v>49</v>
      </c>
      <c r="P1661" t="s">
        <v>555</v>
      </c>
      <c r="Q1661" s="86">
        <v>490000</v>
      </c>
      <c r="R1661" s="86">
        <v>11130000</v>
      </c>
      <c r="S1661">
        <f t="shared" si="106"/>
        <v>11.13</v>
      </c>
      <c r="T1661" s="86">
        <v>11804</v>
      </c>
      <c r="U1661" t="s">
        <v>679</v>
      </c>
      <c r="W1661" t="s">
        <v>7866</v>
      </c>
    </row>
    <row r="1662" spans="1:23" ht="15" customHeight="1" x14ac:dyDescent="0.25">
      <c r="A1662" t="s">
        <v>2155</v>
      </c>
      <c r="B1662">
        <v>12755356</v>
      </c>
      <c r="C1662" t="s">
        <v>540</v>
      </c>
      <c r="D1662" t="s">
        <v>541</v>
      </c>
      <c r="E1662" s="30" t="s">
        <v>2156</v>
      </c>
      <c r="F1662" t="s">
        <v>549</v>
      </c>
      <c r="G1662" t="s">
        <v>2174</v>
      </c>
      <c r="H1662">
        <v>17314075</v>
      </c>
      <c r="I1662" t="s">
        <v>7534</v>
      </c>
      <c r="J1662" t="s">
        <v>7535</v>
      </c>
      <c r="K1662" t="s">
        <v>549</v>
      </c>
      <c r="L1662" t="s">
        <v>7534</v>
      </c>
      <c r="M1662" t="s">
        <v>7536</v>
      </c>
      <c r="N1662" t="s">
        <v>7537</v>
      </c>
      <c r="O1662" s="87">
        <f t="shared" si="105"/>
        <v>49</v>
      </c>
      <c r="P1662" t="s">
        <v>555</v>
      </c>
      <c r="Q1662" s="86">
        <v>490000</v>
      </c>
      <c r="R1662" s="86">
        <v>11130000</v>
      </c>
      <c r="S1662">
        <f t="shared" si="106"/>
        <v>11.13</v>
      </c>
      <c r="T1662" s="86">
        <v>11804</v>
      </c>
      <c r="U1662" t="s">
        <v>679</v>
      </c>
      <c r="W1662" t="s">
        <v>7866</v>
      </c>
    </row>
    <row r="1663" spans="1:23" ht="15" customHeight="1" x14ac:dyDescent="0.25">
      <c r="A1663" t="s">
        <v>2155</v>
      </c>
      <c r="B1663">
        <v>12755356</v>
      </c>
      <c r="C1663" t="s">
        <v>540</v>
      </c>
      <c r="D1663" t="s">
        <v>541</v>
      </c>
      <c r="E1663" s="30" t="s">
        <v>2156</v>
      </c>
      <c r="F1663" t="s">
        <v>549</v>
      </c>
      <c r="G1663" t="s">
        <v>2174</v>
      </c>
      <c r="H1663">
        <v>17314075</v>
      </c>
      <c r="I1663" t="s">
        <v>7538</v>
      </c>
      <c r="J1663" t="s">
        <v>7539</v>
      </c>
      <c r="K1663" t="s">
        <v>549</v>
      </c>
      <c r="L1663" t="s">
        <v>7538</v>
      </c>
      <c r="M1663" t="s">
        <v>7540</v>
      </c>
      <c r="N1663" t="s">
        <v>7541</v>
      </c>
      <c r="O1663" s="87">
        <f t="shared" si="105"/>
        <v>9.3000000000000007</v>
      </c>
      <c r="P1663" t="s">
        <v>555</v>
      </c>
      <c r="Q1663" s="86">
        <v>93000</v>
      </c>
      <c r="R1663" s="86">
        <v>2110000</v>
      </c>
      <c r="S1663">
        <f t="shared" si="106"/>
        <v>2.11</v>
      </c>
      <c r="T1663" s="86">
        <v>11895</v>
      </c>
      <c r="U1663" t="s">
        <v>2267</v>
      </c>
      <c r="W1663" t="s">
        <v>7960</v>
      </c>
    </row>
    <row r="1664" spans="1:23" ht="15" customHeight="1" x14ac:dyDescent="0.25">
      <c r="A1664" t="s">
        <v>2155</v>
      </c>
      <c r="B1664">
        <v>12755356</v>
      </c>
      <c r="C1664" t="s">
        <v>540</v>
      </c>
      <c r="D1664" t="s">
        <v>541</v>
      </c>
      <c r="E1664" s="30" t="s">
        <v>2156</v>
      </c>
      <c r="F1664" t="s">
        <v>549</v>
      </c>
      <c r="G1664" t="s">
        <v>2174</v>
      </c>
      <c r="H1664">
        <v>17314075</v>
      </c>
      <c r="I1664" t="s">
        <v>7542</v>
      </c>
      <c r="J1664" t="s">
        <v>7543</v>
      </c>
      <c r="K1664" t="s">
        <v>549</v>
      </c>
      <c r="L1664" t="s">
        <v>7542</v>
      </c>
      <c r="M1664" t="s">
        <v>7544</v>
      </c>
      <c r="N1664" t="s">
        <v>7488</v>
      </c>
      <c r="O1664" s="87">
        <f t="shared" si="105"/>
        <v>12.1</v>
      </c>
      <c r="P1664" t="s">
        <v>555</v>
      </c>
      <c r="Q1664" s="86">
        <v>121000</v>
      </c>
      <c r="R1664" s="86">
        <v>2750000</v>
      </c>
      <c r="S1664">
        <f t="shared" si="106"/>
        <v>2.75</v>
      </c>
      <c r="T1664" s="86">
        <v>11809</v>
      </c>
      <c r="U1664" t="s">
        <v>4339</v>
      </c>
      <c r="W1664" t="s">
        <v>7958</v>
      </c>
    </row>
    <row r="1665" spans="1:23" ht="15" customHeight="1" x14ac:dyDescent="0.25">
      <c r="A1665" t="s">
        <v>2155</v>
      </c>
      <c r="B1665">
        <v>12755356</v>
      </c>
      <c r="C1665" t="s">
        <v>540</v>
      </c>
      <c r="D1665" t="s">
        <v>541</v>
      </c>
      <c r="E1665" s="30" t="s">
        <v>2156</v>
      </c>
      <c r="F1665" t="s">
        <v>549</v>
      </c>
      <c r="G1665" t="s">
        <v>2174</v>
      </c>
      <c r="H1665">
        <v>17314075</v>
      </c>
      <c r="I1665" t="s">
        <v>7545</v>
      </c>
      <c r="J1665" t="s">
        <v>7546</v>
      </c>
      <c r="K1665" t="s">
        <v>549</v>
      </c>
      <c r="L1665" t="s">
        <v>7545</v>
      </c>
      <c r="M1665" t="s">
        <v>7547</v>
      </c>
      <c r="N1665" t="s">
        <v>7548</v>
      </c>
      <c r="O1665" s="87">
        <f t="shared" si="105"/>
        <v>192</v>
      </c>
      <c r="P1665" t="s">
        <v>555</v>
      </c>
      <c r="Q1665" s="86">
        <v>1920000</v>
      </c>
      <c r="R1665" s="86">
        <v>43590000</v>
      </c>
      <c r="S1665">
        <f t="shared" si="106"/>
        <v>43.59</v>
      </c>
      <c r="T1665" s="86">
        <v>11382</v>
      </c>
      <c r="U1665" t="s">
        <v>828</v>
      </c>
      <c r="W1665" t="s">
        <v>7884</v>
      </c>
    </row>
    <row r="1666" spans="1:23" ht="15" customHeight="1" x14ac:dyDescent="0.25">
      <c r="A1666" t="s">
        <v>2155</v>
      </c>
      <c r="B1666">
        <v>12755356</v>
      </c>
      <c r="C1666" t="s">
        <v>540</v>
      </c>
      <c r="D1666" t="s">
        <v>541</v>
      </c>
      <c r="E1666" s="30" t="s">
        <v>2156</v>
      </c>
      <c r="F1666" t="s">
        <v>549</v>
      </c>
      <c r="G1666" t="s">
        <v>2174</v>
      </c>
      <c r="H1666">
        <v>17314075</v>
      </c>
      <c r="I1666" t="s">
        <v>7549</v>
      </c>
      <c r="J1666" t="s">
        <v>7550</v>
      </c>
      <c r="K1666" t="s">
        <v>549</v>
      </c>
      <c r="L1666" t="s">
        <v>7549</v>
      </c>
      <c r="M1666" t="s">
        <v>7551</v>
      </c>
      <c r="N1666" t="s">
        <v>7552</v>
      </c>
      <c r="O1666" s="87">
        <f t="shared" si="105"/>
        <v>64</v>
      </c>
      <c r="P1666" t="s">
        <v>555</v>
      </c>
      <c r="Q1666" s="86">
        <v>640000</v>
      </c>
      <c r="R1666" s="86">
        <v>14540000</v>
      </c>
      <c r="S1666">
        <f t="shared" si="106"/>
        <v>14.54</v>
      </c>
      <c r="T1666" s="86">
        <v>11382</v>
      </c>
      <c r="U1666" t="s">
        <v>828</v>
      </c>
      <c r="W1666" t="s">
        <v>7884</v>
      </c>
    </row>
    <row r="1667" spans="1:23" ht="15" customHeight="1" x14ac:dyDescent="0.25">
      <c r="A1667" t="s">
        <v>2155</v>
      </c>
      <c r="B1667">
        <v>12755356</v>
      </c>
      <c r="C1667" t="s">
        <v>540</v>
      </c>
      <c r="D1667" t="s">
        <v>541</v>
      </c>
      <c r="E1667" s="30" t="s">
        <v>2156</v>
      </c>
      <c r="F1667" t="s">
        <v>549</v>
      </c>
      <c r="G1667" t="s">
        <v>2174</v>
      </c>
      <c r="H1667">
        <v>17314075</v>
      </c>
      <c r="I1667" t="s">
        <v>7553</v>
      </c>
      <c r="J1667" t="s">
        <v>7554</v>
      </c>
      <c r="K1667" t="s">
        <v>549</v>
      </c>
      <c r="L1667" t="s">
        <v>7553</v>
      </c>
      <c r="M1667" t="s">
        <v>7555</v>
      </c>
      <c r="N1667" t="s">
        <v>7370</v>
      </c>
      <c r="O1667" s="87">
        <f t="shared" si="105"/>
        <v>49.2</v>
      </c>
      <c r="P1667" t="s">
        <v>555</v>
      </c>
      <c r="Q1667" s="86">
        <v>492000</v>
      </c>
      <c r="R1667" s="86">
        <v>11170000</v>
      </c>
      <c r="S1667">
        <f t="shared" si="106"/>
        <v>11.17</v>
      </c>
      <c r="T1667" s="86">
        <v>11636</v>
      </c>
      <c r="U1667" t="s">
        <v>2313</v>
      </c>
      <c r="W1667" t="s">
        <v>7963</v>
      </c>
    </row>
    <row r="1668" spans="1:23" ht="15" customHeight="1" x14ac:dyDescent="0.25">
      <c r="A1668" t="s">
        <v>2155</v>
      </c>
      <c r="B1668">
        <v>12755356</v>
      </c>
      <c r="C1668" t="s">
        <v>540</v>
      </c>
      <c r="D1668" t="s">
        <v>541</v>
      </c>
      <c r="E1668" s="30" t="s">
        <v>2156</v>
      </c>
      <c r="F1668" t="s">
        <v>549</v>
      </c>
      <c r="G1668" t="s">
        <v>2174</v>
      </c>
      <c r="H1668">
        <v>17314075</v>
      </c>
      <c r="I1668" t="s">
        <v>7556</v>
      </c>
      <c r="J1668" t="s">
        <v>7557</v>
      </c>
      <c r="K1668" t="s">
        <v>549</v>
      </c>
      <c r="L1668" t="s">
        <v>7556</v>
      </c>
      <c r="M1668" t="s">
        <v>7558</v>
      </c>
      <c r="N1668" t="s">
        <v>4375</v>
      </c>
      <c r="O1668" s="87">
        <f t="shared" si="105"/>
        <v>250</v>
      </c>
      <c r="P1668" t="s">
        <v>555</v>
      </c>
      <c r="Q1668" s="86">
        <v>2500000</v>
      </c>
      <c r="R1668" s="86">
        <v>56760000</v>
      </c>
      <c r="S1668">
        <f t="shared" si="106"/>
        <v>56.76</v>
      </c>
      <c r="T1668" s="86">
        <v>11799</v>
      </c>
      <c r="U1668" t="s">
        <v>728</v>
      </c>
      <c r="W1668" t="s">
        <v>7875</v>
      </c>
    </row>
    <row r="1669" spans="1:23" ht="15" customHeight="1" x14ac:dyDescent="0.25">
      <c r="A1669" t="s">
        <v>2155</v>
      </c>
      <c r="B1669">
        <v>12755356</v>
      </c>
      <c r="C1669" t="s">
        <v>540</v>
      </c>
      <c r="D1669" t="s">
        <v>541</v>
      </c>
      <c r="E1669" s="30" t="s">
        <v>2156</v>
      </c>
      <c r="F1669" t="s">
        <v>549</v>
      </c>
      <c r="G1669" t="s">
        <v>2174</v>
      </c>
      <c r="H1669">
        <v>17314075</v>
      </c>
      <c r="I1669" t="s">
        <v>7559</v>
      </c>
      <c r="J1669" t="s">
        <v>7560</v>
      </c>
      <c r="K1669" t="s">
        <v>549</v>
      </c>
      <c r="L1669" t="s">
        <v>7559</v>
      </c>
      <c r="M1669" t="s">
        <v>7561</v>
      </c>
      <c r="N1669" t="s">
        <v>7562</v>
      </c>
      <c r="O1669" s="87">
        <f t="shared" ref="O1669:O1683" si="107">Q1669/10000</f>
        <v>121</v>
      </c>
      <c r="P1669" t="s">
        <v>555</v>
      </c>
      <c r="Q1669" s="86">
        <v>1210000</v>
      </c>
      <c r="R1669" s="86">
        <v>27480000</v>
      </c>
      <c r="S1669">
        <f t="shared" ref="S1669:S1683" si="108">R1669/1000000</f>
        <v>27.48</v>
      </c>
      <c r="T1669" s="86">
        <v>11799</v>
      </c>
      <c r="U1669" t="s">
        <v>728</v>
      </c>
      <c r="W1669" t="s">
        <v>7875</v>
      </c>
    </row>
    <row r="1670" spans="1:23" ht="15" customHeight="1" x14ac:dyDescent="0.25">
      <c r="A1670" t="s">
        <v>2155</v>
      </c>
      <c r="B1670">
        <v>12755356</v>
      </c>
      <c r="C1670" t="s">
        <v>540</v>
      </c>
      <c r="D1670" t="s">
        <v>541</v>
      </c>
      <c r="E1670" s="30" t="s">
        <v>2156</v>
      </c>
      <c r="F1670" t="s">
        <v>549</v>
      </c>
      <c r="G1670" t="s">
        <v>2174</v>
      </c>
      <c r="H1670">
        <v>17314075</v>
      </c>
      <c r="I1670" t="s">
        <v>7563</v>
      </c>
      <c r="J1670" t="s">
        <v>7564</v>
      </c>
      <c r="K1670" t="s">
        <v>549</v>
      </c>
      <c r="L1670" t="s">
        <v>7563</v>
      </c>
      <c r="M1670" t="s">
        <v>7565</v>
      </c>
      <c r="N1670" t="s">
        <v>7566</v>
      </c>
      <c r="O1670" s="87">
        <f t="shared" si="107"/>
        <v>60.5</v>
      </c>
      <c r="P1670" t="s">
        <v>555</v>
      </c>
      <c r="Q1670" s="86">
        <v>605000</v>
      </c>
      <c r="R1670" s="86">
        <v>13740000</v>
      </c>
      <c r="S1670">
        <f t="shared" si="108"/>
        <v>13.74</v>
      </c>
      <c r="T1670" s="86">
        <v>11799</v>
      </c>
      <c r="U1670" t="s">
        <v>728</v>
      </c>
      <c r="W1670" t="s">
        <v>7875</v>
      </c>
    </row>
    <row r="1671" spans="1:23" ht="15" customHeight="1" x14ac:dyDescent="0.25">
      <c r="A1671" t="s">
        <v>2155</v>
      </c>
      <c r="B1671">
        <v>12755356</v>
      </c>
      <c r="C1671" t="s">
        <v>540</v>
      </c>
      <c r="D1671" t="s">
        <v>541</v>
      </c>
      <c r="E1671" s="30" t="s">
        <v>2156</v>
      </c>
      <c r="F1671" t="s">
        <v>549</v>
      </c>
      <c r="G1671" t="s">
        <v>2174</v>
      </c>
      <c r="H1671">
        <v>17314075</v>
      </c>
      <c r="I1671" t="s">
        <v>7567</v>
      </c>
      <c r="J1671" t="s">
        <v>7568</v>
      </c>
      <c r="K1671" t="s">
        <v>549</v>
      </c>
      <c r="L1671" t="s">
        <v>7567</v>
      </c>
      <c r="M1671" t="s">
        <v>7569</v>
      </c>
      <c r="N1671" t="s">
        <v>7570</v>
      </c>
      <c r="O1671" s="87">
        <f t="shared" si="107"/>
        <v>3100</v>
      </c>
      <c r="P1671" t="s">
        <v>555</v>
      </c>
      <c r="Q1671" s="86">
        <v>31000000</v>
      </c>
      <c r="R1671" s="86">
        <v>703900000</v>
      </c>
      <c r="S1671">
        <f t="shared" si="108"/>
        <v>703.9</v>
      </c>
      <c r="T1671" s="86">
        <v>11908</v>
      </c>
      <c r="U1671" t="s">
        <v>2165</v>
      </c>
      <c r="W1671" t="s">
        <v>8000</v>
      </c>
    </row>
    <row r="1672" spans="1:23" ht="15" customHeight="1" x14ac:dyDescent="0.25">
      <c r="A1672" t="s">
        <v>2155</v>
      </c>
      <c r="B1672">
        <v>12755356</v>
      </c>
      <c r="C1672" t="s">
        <v>540</v>
      </c>
      <c r="D1672" t="s">
        <v>541</v>
      </c>
      <c r="E1672" s="30" t="s">
        <v>2156</v>
      </c>
      <c r="F1672" t="s">
        <v>549</v>
      </c>
      <c r="G1672" t="s">
        <v>2174</v>
      </c>
      <c r="H1672">
        <v>17314075</v>
      </c>
      <c r="I1672" t="s">
        <v>7571</v>
      </c>
      <c r="J1672" t="s">
        <v>7572</v>
      </c>
      <c r="K1672" t="s">
        <v>549</v>
      </c>
      <c r="L1672" t="s">
        <v>7571</v>
      </c>
      <c r="M1672" t="s">
        <v>7573</v>
      </c>
      <c r="N1672" t="s">
        <v>7430</v>
      </c>
      <c r="O1672" s="87">
        <f t="shared" si="107"/>
        <v>64</v>
      </c>
      <c r="P1672" t="s">
        <v>555</v>
      </c>
      <c r="Q1672" s="86">
        <v>640000</v>
      </c>
      <c r="R1672" s="86">
        <v>14530000</v>
      </c>
      <c r="S1672">
        <f t="shared" si="108"/>
        <v>14.53</v>
      </c>
      <c r="T1672" s="86">
        <v>14743</v>
      </c>
      <c r="U1672" t="s">
        <v>2284</v>
      </c>
      <c r="W1672" t="s">
        <v>7954</v>
      </c>
    </row>
    <row r="1673" spans="1:23" ht="15" customHeight="1" x14ac:dyDescent="0.25">
      <c r="A1673" t="s">
        <v>2155</v>
      </c>
      <c r="B1673">
        <v>12755356</v>
      </c>
      <c r="C1673" t="s">
        <v>540</v>
      </c>
      <c r="D1673" t="s">
        <v>541</v>
      </c>
      <c r="E1673" s="30" t="s">
        <v>2156</v>
      </c>
      <c r="F1673" t="s">
        <v>549</v>
      </c>
      <c r="G1673" t="s">
        <v>2174</v>
      </c>
      <c r="H1673">
        <v>17314075</v>
      </c>
      <c r="I1673" t="s">
        <v>7574</v>
      </c>
      <c r="J1673" t="s">
        <v>7575</v>
      </c>
      <c r="K1673" t="s">
        <v>549</v>
      </c>
      <c r="L1673" t="s">
        <v>7574</v>
      </c>
      <c r="M1673" t="s">
        <v>7576</v>
      </c>
      <c r="N1673" t="s">
        <v>7577</v>
      </c>
      <c r="O1673" s="87">
        <f t="shared" si="107"/>
        <v>231.1</v>
      </c>
      <c r="P1673" t="s">
        <v>555</v>
      </c>
      <c r="Q1673" s="86">
        <v>2311000</v>
      </c>
      <c r="R1673" s="86">
        <v>52480000</v>
      </c>
      <c r="S1673">
        <f t="shared" si="108"/>
        <v>52.48</v>
      </c>
      <c r="T1673" s="86">
        <v>11894</v>
      </c>
      <c r="U1673" t="s">
        <v>723</v>
      </c>
      <c r="W1673" t="s">
        <v>7874</v>
      </c>
    </row>
    <row r="1674" spans="1:23" ht="15" customHeight="1" x14ac:dyDescent="0.25">
      <c r="A1674" t="s">
        <v>2155</v>
      </c>
      <c r="B1674">
        <v>12755356</v>
      </c>
      <c r="C1674" t="s">
        <v>540</v>
      </c>
      <c r="D1674" t="s">
        <v>541</v>
      </c>
      <c r="E1674" s="30" t="s">
        <v>2156</v>
      </c>
      <c r="F1674" t="s">
        <v>549</v>
      </c>
      <c r="G1674" t="s">
        <v>2174</v>
      </c>
      <c r="H1674">
        <v>17314075</v>
      </c>
      <c r="I1674" t="s">
        <v>7578</v>
      </c>
      <c r="J1674" t="s">
        <v>7579</v>
      </c>
      <c r="K1674" t="s">
        <v>549</v>
      </c>
      <c r="L1674" t="s">
        <v>7578</v>
      </c>
      <c r="M1674" t="s">
        <v>7580</v>
      </c>
      <c r="N1674" t="s">
        <v>4347</v>
      </c>
      <c r="O1674" s="87">
        <f t="shared" si="107"/>
        <v>8.5</v>
      </c>
      <c r="P1674" t="s">
        <v>555</v>
      </c>
      <c r="Q1674" s="86">
        <v>85000</v>
      </c>
      <c r="R1674" s="86">
        <v>1930000</v>
      </c>
      <c r="S1674">
        <f t="shared" si="108"/>
        <v>1.93</v>
      </c>
      <c r="T1674" s="86">
        <v>11794</v>
      </c>
      <c r="U1674" t="s">
        <v>3399</v>
      </c>
      <c r="W1674" t="s">
        <v>7966</v>
      </c>
    </row>
    <row r="1675" spans="1:23" ht="15" customHeight="1" x14ac:dyDescent="0.25">
      <c r="A1675" t="s">
        <v>2155</v>
      </c>
      <c r="B1675">
        <v>12755356</v>
      </c>
      <c r="C1675" t="s">
        <v>540</v>
      </c>
      <c r="D1675" t="s">
        <v>541</v>
      </c>
      <c r="E1675" s="30" t="s">
        <v>2156</v>
      </c>
      <c r="F1675" t="s">
        <v>549</v>
      </c>
      <c r="G1675" t="s">
        <v>2174</v>
      </c>
      <c r="H1675">
        <v>17314075</v>
      </c>
      <c r="I1675" t="s">
        <v>7581</v>
      </c>
      <c r="J1675" t="s">
        <v>7582</v>
      </c>
      <c r="K1675" t="s">
        <v>549</v>
      </c>
      <c r="L1675" t="s">
        <v>7581</v>
      </c>
      <c r="M1675" t="s">
        <v>7583</v>
      </c>
      <c r="N1675" t="s">
        <v>7584</v>
      </c>
      <c r="O1675" s="87">
        <f t="shared" si="107"/>
        <v>60</v>
      </c>
      <c r="P1675" t="s">
        <v>555</v>
      </c>
      <c r="Q1675" s="86">
        <v>600000</v>
      </c>
      <c r="R1675" s="86">
        <v>13630000</v>
      </c>
      <c r="S1675">
        <f t="shared" si="108"/>
        <v>13.63</v>
      </c>
      <c r="T1675" s="86">
        <v>11885</v>
      </c>
      <c r="U1675" t="s">
        <v>789</v>
      </c>
      <c r="W1675" t="s">
        <v>7679</v>
      </c>
    </row>
    <row r="1676" spans="1:23" ht="15" customHeight="1" x14ac:dyDescent="0.25">
      <c r="A1676" t="s">
        <v>2155</v>
      </c>
      <c r="B1676">
        <v>12755356</v>
      </c>
      <c r="C1676" t="s">
        <v>540</v>
      </c>
      <c r="D1676" t="s">
        <v>541</v>
      </c>
      <c r="E1676" s="30" t="s">
        <v>2156</v>
      </c>
      <c r="F1676" t="s">
        <v>549</v>
      </c>
      <c r="G1676" t="s">
        <v>2174</v>
      </c>
      <c r="H1676">
        <v>17314075</v>
      </c>
      <c r="I1676" t="s">
        <v>7585</v>
      </c>
      <c r="J1676" t="s">
        <v>7586</v>
      </c>
      <c r="K1676" t="s">
        <v>549</v>
      </c>
      <c r="L1676" t="s">
        <v>7585</v>
      </c>
      <c r="M1676" t="s">
        <v>7587</v>
      </c>
      <c r="N1676" t="s">
        <v>7588</v>
      </c>
      <c r="O1676" s="87">
        <f t="shared" si="107"/>
        <v>1093.9000000000001</v>
      </c>
      <c r="P1676" t="s">
        <v>555</v>
      </c>
      <c r="Q1676" s="86">
        <v>10939000</v>
      </c>
      <c r="R1676" s="86">
        <v>248390000</v>
      </c>
      <c r="S1676">
        <f t="shared" si="108"/>
        <v>248.39</v>
      </c>
      <c r="T1676" s="86">
        <v>11896</v>
      </c>
      <c r="U1676" t="s">
        <v>714</v>
      </c>
      <c r="W1676" t="s">
        <v>7873</v>
      </c>
    </row>
    <row r="1677" spans="1:23" ht="15" customHeight="1" x14ac:dyDescent="0.25">
      <c r="A1677" t="s">
        <v>2155</v>
      </c>
      <c r="B1677">
        <v>12755356</v>
      </c>
      <c r="C1677" t="s">
        <v>540</v>
      </c>
      <c r="D1677" t="s">
        <v>541</v>
      </c>
      <c r="E1677" s="30" t="s">
        <v>2156</v>
      </c>
      <c r="F1677" t="s">
        <v>549</v>
      </c>
      <c r="G1677" t="s">
        <v>2174</v>
      </c>
      <c r="H1677">
        <v>17314075</v>
      </c>
      <c r="I1677" t="s">
        <v>7589</v>
      </c>
      <c r="J1677" t="s">
        <v>7590</v>
      </c>
      <c r="K1677" t="s">
        <v>549</v>
      </c>
      <c r="L1677" t="s">
        <v>7589</v>
      </c>
      <c r="M1677" t="s">
        <v>7591</v>
      </c>
      <c r="N1677" t="s">
        <v>7592</v>
      </c>
      <c r="O1677" s="87">
        <f t="shared" si="107"/>
        <v>53.2</v>
      </c>
      <c r="P1677" t="s">
        <v>555</v>
      </c>
      <c r="Q1677" s="86">
        <v>532000</v>
      </c>
      <c r="R1677" s="86">
        <v>12080000</v>
      </c>
      <c r="S1677">
        <f t="shared" si="108"/>
        <v>12.08</v>
      </c>
      <c r="T1677" s="86">
        <v>11803</v>
      </c>
      <c r="U1677" t="s">
        <v>704</v>
      </c>
      <c r="W1677" t="s">
        <v>7871</v>
      </c>
    </row>
    <row r="1678" spans="1:23" ht="15" customHeight="1" x14ac:dyDescent="0.25">
      <c r="A1678" t="s">
        <v>2155</v>
      </c>
      <c r="B1678">
        <v>12755356</v>
      </c>
      <c r="C1678" t="s">
        <v>540</v>
      </c>
      <c r="D1678" t="s">
        <v>541</v>
      </c>
      <c r="E1678" s="30" t="s">
        <v>2156</v>
      </c>
      <c r="F1678" t="s">
        <v>549</v>
      </c>
      <c r="G1678" t="s">
        <v>2174</v>
      </c>
      <c r="H1678">
        <v>17314075</v>
      </c>
      <c r="I1678" t="s">
        <v>7593</v>
      </c>
      <c r="J1678" t="s">
        <v>7594</v>
      </c>
      <c r="K1678" t="s">
        <v>549</v>
      </c>
      <c r="L1678" t="s">
        <v>7593</v>
      </c>
      <c r="M1678" t="s">
        <v>7595</v>
      </c>
      <c r="N1678" t="s">
        <v>7596</v>
      </c>
      <c r="O1678" s="87">
        <f t="shared" si="107"/>
        <v>17.600000000000001</v>
      </c>
      <c r="P1678" t="s">
        <v>555</v>
      </c>
      <c r="Q1678" s="86">
        <v>176000</v>
      </c>
      <c r="R1678" s="86">
        <v>4000000</v>
      </c>
      <c r="S1678">
        <f t="shared" si="108"/>
        <v>4</v>
      </c>
      <c r="T1678" s="86">
        <v>11808</v>
      </c>
      <c r="U1678" t="s">
        <v>654</v>
      </c>
      <c r="W1678" t="s">
        <v>7861</v>
      </c>
    </row>
    <row r="1679" spans="1:23" ht="15" customHeight="1" x14ac:dyDescent="0.25">
      <c r="A1679" t="s">
        <v>2155</v>
      </c>
      <c r="B1679">
        <v>12755356</v>
      </c>
      <c r="C1679" t="s">
        <v>540</v>
      </c>
      <c r="D1679" t="s">
        <v>541</v>
      </c>
      <c r="E1679" s="30" t="s">
        <v>2156</v>
      </c>
      <c r="F1679" t="s">
        <v>549</v>
      </c>
      <c r="G1679" t="s">
        <v>2174</v>
      </c>
      <c r="H1679">
        <v>17314075</v>
      </c>
      <c r="I1679" t="s">
        <v>7597</v>
      </c>
      <c r="J1679" t="s">
        <v>7598</v>
      </c>
      <c r="K1679" t="s">
        <v>549</v>
      </c>
      <c r="L1679" t="s">
        <v>7597</v>
      </c>
      <c r="M1679" t="s">
        <v>7599</v>
      </c>
      <c r="N1679" t="s">
        <v>7600</v>
      </c>
      <c r="O1679" s="87">
        <f t="shared" si="107"/>
        <v>127</v>
      </c>
      <c r="P1679" t="s">
        <v>555</v>
      </c>
      <c r="Q1679" s="86">
        <v>1270000</v>
      </c>
      <c r="R1679" s="86">
        <v>28840000</v>
      </c>
      <c r="S1679">
        <f t="shared" si="108"/>
        <v>28.84</v>
      </c>
      <c r="T1679" s="86">
        <v>11801</v>
      </c>
      <c r="U1679" t="s">
        <v>737</v>
      </c>
      <c r="W1679" t="s">
        <v>7876</v>
      </c>
    </row>
    <row r="1680" spans="1:23" ht="15" customHeight="1" x14ac:dyDescent="0.25">
      <c r="A1680" t="s">
        <v>2155</v>
      </c>
      <c r="B1680">
        <v>12755356</v>
      </c>
      <c r="C1680" t="s">
        <v>540</v>
      </c>
      <c r="D1680" t="s">
        <v>541</v>
      </c>
      <c r="E1680" s="30" t="s">
        <v>2156</v>
      </c>
      <c r="F1680" t="s">
        <v>549</v>
      </c>
      <c r="G1680" t="s">
        <v>2174</v>
      </c>
      <c r="H1680">
        <v>17314075</v>
      </c>
      <c r="I1680" t="s">
        <v>7601</v>
      </c>
      <c r="J1680" t="s">
        <v>7602</v>
      </c>
      <c r="K1680" t="s">
        <v>549</v>
      </c>
      <c r="L1680" t="s">
        <v>7601</v>
      </c>
      <c r="M1680" t="s">
        <v>7603</v>
      </c>
      <c r="N1680" t="s">
        <v>7456</v>
      </c>
      <c r="O1680" s="87">
        <f t="shared" si="107"/>
        <v>25.2</v>
      </c>
      <c r="P1680" t="s">
        <v>555</v>
      </c>
      <c r="Q1680" s="86">
        <v>252000</v>
      </c>
      <c r="R1680" s="86">
        <v>5720000</v>
      </c>
      <c r="S1680">
        <f t="shared" si="108"/>
        <v>5.72</v>
      </c>
      <c r="T1680" s="86">
        <v>11365</v>
      </c>
      <c r="U1680" t="s">
        <v>649</v>
      </c>
      <c r="W1680" t="s">
        <v>7860</v>
      </c>
    </row>
    <row r="1681" spans="1:23" ht="15" customHeight="1" x14ac:dyDescent="0.25">
      <c r="A1681" t="s">
        <v>2155</v>
      </c>
      <c r="B1681">
        <v>12755356</v>
      </c>
      <c r="C1681" t="s">
        <v>540</v>
      </c>
      <c r="D1681" t="s">
        <v>541</v>
      </c>
      <c r="E1681" s="30" t="s">
        <v>2156</v>
      </c>
      <c r="F1681" t="s">
        <v>549</v>
      </c>
      <c r="G1681" t="s">
        <v>2174</v>
      </c>
      <c r="H1681">
        <v>17314075</v>
      </c>
      <c r="I1681" t="s">
        <v>7604</v>
      </c>
      <c r="J1681" t="s">
        <v>7605</v>
      </c>
      <c r="K1681" t="s">
        <v>549</v>
      </c>
      <c r="L1681" t="s">
        <v>7604</v>
      </c>
      <c r="M1681" t="s">
        <v>7606</v>
      </c>
      <c r="N1681" t="s">
        <v>7607</v>
      </c>
      <c r="O1681" s="87">
        <f t="shared" si="107"/>
        <v>17.600000000000001</v>
      </c>
      <c r="P1681" t="s">
        <v>555</v>
      </c>
      <c r="Q1681" s="86">
        <v>176000</v>
      </c>
      <c r="R1681" s="86">
        <v>4000000</v>
      </c>
      <c r="S1681">
        <f t="shared" si="108"/>
        <v>4</v>
      </c>
      <c r="T1681" s="86">
        <v>11808</v>
      </c>
      <c r="U1681" t="s">
        <v>654</v>
      </c>
      <c r="W1681" t="s">
        <v>7861</v>
      </c>
    </row>
    <row r="1682" spans="1:23" ht="15" customHeight="1" x14ac:dyDescent="0.25">
      <c r="A1682" t="s">
        <v>2155</v>
      </c>
      <c r="B1682">
        <v>12755356</v>
      </c>
      <c r="C1682" t="s">
        <v>540</v>
      </c>
      <c r="D1682" t="s">
        <v>541</v>
      </c>
      <c r="E1682" s="30" t="s">
        <v>2156</v>
      </c>
      <c r="F1682" t="s">
        <v>549</v>
      </c>
      <c r="G1682" t="s">
        <v>2174</v>
      </c>
      <c r="H1682">
        <v>17314075</v>
      </c>
      <c r="I1682" t="s">
        <v>7608</v>
      </c>
      <c r="J1682" t="s">
        <v>7609</v>
      </c>
      <c r="K1682" t="s">
        <v>549</v>
      </c>
      <c r="L1682" t="s">
        <v>7608</v>
      </c>
      <c r="M1682" t="s">
        <v>7610</v>
      </c>
      <c r="N1682" t="s">
        <v>7611</v>
      </c>
      <c r="O1682" s="87">
        <f t="shared" si="107"/>
        <v>67.5</v>
      </c>
      <c r="P1682" t="s">
        <v>555</v>
      </c>
      <c r="Q1682" s="86">
        <v>675000</v>
      </c>
      <c r="R1682" s="86">
        <v>15330000</v>
      </c>
      <c r="S1682">
        <f t="shared" si="108"/>
        <v>15.33</v>
      </c>
      <c r="T1682" s="86">
        <v>11365</v>
      </c>
      <c r="U1682" t="s">
        <v>649</v>
      </c>
      <c r="W1682" t="s">
        <v>7860</v>
      </c>
    </row>
    <row r="1683" spans="1:23" ht="15" customHeight="1" x14ac:dyDescent="0.25">
      <c r="A1683" t="s">
        <v>2155</v>
      </c>
      <c r="B1683">
        <v>12755356</v>
      </c>
      <c r="C1683" t="s">
        <v>540</v>
      </c>
      <c r="D1683" t="s">
        <v>541</v>
      </c>
      <c r="E1683" s="30" t="s">
        <v>2156</v>
      </c>
      <c r="F1683" t="s">
        <v>549</v>
      </c>
      <c r="G1683" t="s">
        <v>2174</v>
      </c>
      <c r="H1683">
        <v>17314075</v>
      </c>
      <c r="I1683" t="s">
        <v>7612</v>
      </c>
      <c r="J1683" t="s">
        <v>7613</v>
      </c>
      <c r="K1683" t="s">
        <v>549</v>
      </c>
      <c r="L1683" t="s">
        <v>7612</v>
      </c>
      <c r="M1683" t="s">
        <v>7614</v>
      </c>
      <c r="N1683" t="s">
        <v>7615</v>
      </c>
      <c r="O1683" s="87">
        <f t="shared" si="107"/>
        <v>12</v>
      </c>
      <c r="P1683" t="s">
        <v>555</v>
      </c>
      <c r="Q1683" s="86">
        <v>120000</v>
      </c>
      <c r="R1683" s="86">
        <v>2730000</v>
      </c>
      <c r="S1683">
        <f t="shared" si="108"/>
        <v>2.73</v>
      </c>
      <c r="T1683" s="86">
        <v>11829</v>
      </c>
      <c r="U1683" t="s">
        <v>4363</v>
      </c>
      <c r="W1683" t="s">
        <v>7946</v>
      </c>
    </row>
    <row r="1684" spans="1:23" ht="15" hidden="1" customHeight="1" x14ac:dyDescent="0.25">
      <c r="A1684" s="89" t="s">
        <v>2366</v>
      </c>
      <c r="O1684" s="87"/>
      <c r="T1684" s="86"/>
    </row>
    <row r="1685" spans="1:23" ht="30" customHeight="1" x14ac:dyDescent="0.25">
      <c r="A1685" t="s">
        <v>2155</v>
      </c>
      <c r="B1685">
        <v>12755356</v>
      </c>
      <c r="C1685" t="s">
        <v>540</v>
      </c>
      <c r="D1685" t="s">
        <v>541</v>
      </c>
      <c r="E1685" s="30" t="s">
        <v>2156</v>
      </c>
      <c r="F1685" t="s">
        <v>549</v>
      </c>
      <c r="G1685" t="s">
        <v>2174</v>
      </c>
      <c r="H1685">
        <v>17314075</v>
      </c>
      <c r="I1685" t="s">
        <v>2175</v>
      </c>
      <c r="J1685" t="s">
        <v>2176</v>
      </c>
      <c r="K1685" t="s">
        <v>549</v>
      </c>
      <c r="L1685" t="s">
        <v>2175</v>
      </c>
      <c r="M1685" t="s">
        <v>2177</v>
      </c>
      <c r="N1685" t="s">
        <v>2178</v>
      </c>
      <c r="O1685" s="87">
        <f t="shared" ref="O1685:O1716" si="109">Q1685/10000</f>
        <v>1090.98</v>
      </c>
      <c r="P1685" t="s">
        <v>555</v>
      </c>
      <c r="Q1685" s="86">
        <v>10909800</v>
      </c>
      <c r="R1685" s="86">
        <v>245580000</v>
      </c>
      <c r="S1685">
        <f t="shared" ref="S1685:S1716" si="110">R1685/1000000</f>
        <v>245.58</v>
      </c>
      <c r="T1685" s="86">
        <f t="shared" ref="T1685:T1727" si="111">R1685/1000000</f>
        <v>245.58</v>
      </c>
      <c r="U1685" t="s">
        <v>699</v>
      </c>
      <c r="W1685" t="s">
        <v>7870</v>
      </c>
    </row>
    <row r="1686" spans="1:23" ht="30" customHeight="1" x14ac:dyDescent="0.25">
      <c r="A1686" t="s">
        <v>2155</v>
      </c>
      <c r="B1686">
        <v>12755356</v>
      </c>
      <c r="C1686" t="s">
        <v>540</v>
      </c>
      <c r="D1686" t="s">
        <v>541</v>
      </c>
      <c r="E1686" s="30" t="s">
        <v>2156</v>
      </c>
      <c r="F1686" t="s">
        <v>549</v>
      </c>
      <c r="G1686" t="s">
        <v>2174</v>
      </c>
      <c r="H1686">
        <v>17314075</v>
      </c>
      <c r="I1686" t="s">
        <v>2179</v>
      </c>
      <c r="J1686" t="s">
        <v>2180</v>
      </c>
      <c r="K1686" t="s">
        <v>549</v>
      </c>
      <c r="L1686" t="s">
        <v>2179</v>
      </c>
      <c r="M1686" t="s">
        <v>2181</v>
      </c>
      <c r="N1686" t="s">
        <v>2182</v>
      </c>
      <c r="O1686" s="87">
        <f t="shared" si="109"/>
        <v>810</v>
      </c>
      <c r="P1686" t="s">
        <v>555</v>
      </c>
      <c r="Q1686" s="86">
        <v>8100000</v>
      </c>
      <c r="R1686" s="86">
        <v>182330000</v>
      </c>
      <c r="S1686">
        <f t="shared" si="110"/>
        <v>182.33</v>
      </c>
      <c r="T1686" s="86">
        <f t="shared" si="111"/>
        <v>182.33</v>
      </c>
      <c r="U1686" t="s">
        <v>699</v>
      </c>
      <c r="W1686" t="s">
        <v>7870</v>
      </c>
    </row>
    <row r="1687" spans="1:23" ht="30" customHeight="1" x14ac:dyDescent="0.25">
      <c r="A1687" t="s">
        <v>2155</v>
      </c>
      <c r="B1687">
        <v>12755356</v>
      </c>
      <c r="C1687" t="s">
        <v>540</v>
      </c>
      <c r="D1687" t="s">
        <v>541</v>
      </c>
      <c r="E1687" s="30" t="s">
        <v>2156</v>
      </c>
      <c r="F1687" t="s">
        <v>549</v>
      </c>
      <c r="G1687" t="s">
        <v>2174</v>
      </c>
      <c r="H1687">
        <v>17314075</v>
      </c>
      <c r="I1687" t="s">
        <v>2183</v>
      </c>
      <c r="J1687" t="s">
        <v>2184</v>
      </c>
      <c r="K1687" t="s">
        <v>549</v>
      </c>
      <c r="L1687" t="s">
        <v>2183</v>
      </c>
      <c r="M1687" t="s">
        <v>2185</v>
      </c>
      <c r="N1687" t="s">
        <v>2186</v>
      </c>
      <c r="O1687" s="87">
        <f t="shared" si="109"/>
        <v>4950</v>
      </c>
      <c r="P1687" t="s">
        <v>555</v>
      </c>
      <c r="Q1687" s="86">
        <v>49500000</v>
      </c>
      <c r="R1687" s="86">
        <v>1114240000</v>
      </c>
      <c r="S1687">
        <f t="shared" si="110"/>
        <v>1114.24</v>
      </c>
      <c r="T1687" s="86">
        <f t="shared" si="111"/>
        <v>1114.24</v>
      </c>
      <c r="U1687" t="s">
        <v>699</v>
      </c>
      <c r="W1687" t="s">
        <v>7870</v>
      </c>
    </row>
    <row r="1688" spans="1:23" ht="30" customHeight="1" x14ac:dyDescent="0.25">
      <c r="A1688" t="s">
        <v>2155</v>
      </c>
      <c r="B1688">
        <v>12755356</v>
      </c>
      <c r="C1688" t="s">
        <v>540</v>
      </c>
      <c r="D1688" t="s">
        <v>541</v>
      </c>
      <c r="E1688" s="30" t="s">
        <v>2156</v>
      </c>
      <c r="F1688" t="s">
        <v>549</v>
      </c>
      <c r="G1688" t="s">
        <v>2174</v>
      </c>
      <c r="H1688">
        <v>17314075</v>
      </c>
      <c r="I1688" t="s">
        <v>2187</v>
      </c>
      <c r="J1688" t="s">
        <v>2188</v>
      </c>
      <c r="K1688" t="s">
        <v>549</v>
      </c>
      <c r="L1688" t="s">
        <v>2187</v>
      </c>
      <c r="M1688" t="s">
        <v>2189</v>
      </c>
      <c r="N1688" t="s">
        <v>2190</v>
      </c>
      <c r="O1688" s="87">
        <f t="shared" si="109"/>
        <v>6400</v>
      </c>
      <c r="P1688" t="s">
        <v>555</v>
      </c>
      <c r="Q1688" s="86">
        <v>64000000</v>
      </c>
      <c r="R1688" s="86">
        <v>1440630000</v>
      </c>
      <c r="S1688" s="168">
        <f t="shared" si="110"/>
        <v>1440.63</v>
      </c>
      <c r="T1688" s="86">
        <f t="shared" si="111"/>
        <v>1440.63</v>
      </c>
      <c r="U1688" t="s">
        <v>699</v>
      </c>
      <c r="W1688" t="s">
        <v>7870</v>
      </c>
    </row>
    <row r="1689" spans="1:23" ht="30" customHeight="1" x14ac:dyDescent="0.25">
      <c r="A1689" t="s">
        <v>2155</v>
      </c>
      <c r="B1689">
        <v>12755356</v>
      </c>
      <c r="C1689" t="s">
        <v>540</v>
      </c>
      <c r="D1689" t="s">
        <v>541</v>
      </c>
      <c r="E1689" s="30" t="s">
        <v>2156</v>
      </c>
      <c r="F1689" t="s">
        <v>549</v>
      </c>
      <c r="G1689" t="s">
        <v>2174</v>
      </c>
      <c r="H1689">
        <v>17314075</v>
      </c>
      <c r="I1689" t="s">
        <v>2191</v>
      </c>
      <c r="J1689" t="s">
        <v>2192</v>
      </c>
      <c r="K1689" t="s">
        <v>549</v>
      </c>
      <c r="L1689" t="s">
        <v>2191</v>
      </c>
      <c r="M1689" t="s">
        <v>2193</v>
      </c>
      <c r="N1689" t="s">
        <v>2194</v>
      </c>
      <c r="O1689" s="87">
        <f t="shared" si="109"/>
        <v>6775.4</v>
      </c>
      <c r="P1689" t="s">
        <v>555</v>
      </c>
      <c r="Q1689" s="86">
        <v>67754000</v>
      </c>
      <c r="R1689" s="86">
        <v>1525130000</v>
      </c>
      <c r="S1689" s="168">
        <f t="shared" si="110"/>
        <v>1525.13</v>
      </c>
      <c r="T1689" s="86">
        <f t="shared" si="111"/>
        <v>1525.13</v>
      </c>
      <c r="U1689" t="s">
        <v>699</v>
      </c>
      <c r="W1689" t="s">
        <v>7870</v>
      </c>
    </row>
    <row r="1690" spans="1:23" ht="30" customHeight="1" x14ac:dyDescent="0.25">
      <c r="A1690" t="s">
        <v>2155</v>
      </c>
      <c r="B1690">
        <v>12755356</v>
      </c>
      <c r="C1690" t="s">
        <v>540</v>
      </c>
      <c r="D1690" t="s">
        <v>541</v>
      </c>
      <c r="E1690" s="30" t="s">
        <v>2156</v>
      </c>
      <c r="F1690" t="s">
        <v>549</v>
      </c>
      <c r="G1690" t="s">
        <v>2174</v>
      </c>
      <c r="H1690">
        <v>17314075</v>
      </c>
      <c r="I1690" t="s">
        <v>2195</v>
      </c>
      <c r="J1690" t="s">
        <v>2196</v>
      </c>
      <c r="K1690" t="s">
        <v>549</v>
      </c>
      <c r="L1690" t="s">
        <v>2195</v>
      </c>
      <c r="M1690" t="s">
        <v>2197</v>
      </c>
      <c r="N1690" t="s">
        <v>2198</v>
      </c>
      <c r="O1690" s="87">
        <f t="shared" si="109"/>
        <v>1074</v>
      </c>
      <c r="P1690" t="s">
        <v>555</v>
      </c>
      <c r="Q1690" s="86">
        <v>10740000</v>
      </c>
      <c r="R1690" s="86">
        <v>241760000</v>
      </c>
      <c r="S1690">
        <f t="shared" si="110"/>
        <v>241.76</v>
      </c>
      <c r="T1690" s="86">
        <f t="shared" si="111"/>
        <v>241.76</v>
      </c>
      <c r="U1690" t="s">
        <v>699</v>
      </c>
      <c r="W1690" t="s">
        <v>7870</v>
      </c>
    </row>
    <row r="1691" spans="1:23" ht="30" customHeight="1" x14ac:dyDescent="0.25">
      <c r="A1691" t="s">
        <v>2155</v>
      </c>
      <c r="B1691">
        <v>12755356</v>
      </c>
      <c r="C1691" t="s">
        <v>540</v>
      </c>
      <c r="D1691" t="s">
        <v>541</v>
      </c>
      <c r="E1691" s="30" t="s">
        <v>2156</v>
      </c>
      <c r="F1691" t="s">
        <v>549</v>
      </c>
      <c r="G1691" t="s">
        <v>2174</v>
      </c>
      <c r="H1691">
        <v>17314075</v>
      </c>
      <c r="I1691" t="s">
        <v>2199</v>
      </c>
      <c r="J1691" t="s">
        <v>2200</v>
      </c>
      <c r="K1691" t="s">
        <v>549</v>
      </c>
      <c r="L1691" t="s">
        <v>2199</v>
      </c>
      <c r="M1691" t="s">
        <v>2201</v>
      </c>
      <c r="N1691" t="s">
        <v>2202</v>
      </c>
      <c r="O1691" s="87">
        <f t="shared" si="109"/>
        <v>2592.87</v>
      </c>
      <c r="P1691" t="s">
        <v>555</v>
      </c>
      <c r="Q1691" s="86">
        <v>25928700</v>
      </c>
      <c r="R1691" s="86">
        <v>583650000</v>
      </c>
      <c r="S1691">
        <f t="shared" si="110"/>
        <v>583.65</v>
      </c>
      <c r="T1691" s="86">
        <f t="shared" si="111"/>
        <v>583.65</v>
      </c>
      <c r="U1691" t="s">
        <v>775</v>
      </c>
      <c r="W1691" t="s">
        <v>4725</v>
      </c>
    </row>
    <row r="1692" spans="1:23" ht="30" customHeight="1" x14ac:dyDescent="0.25">
      <c r="A1692" t="s">
        <v>2155</v>
      </c>
      <c r="B1692">
        <v>12755356</v>
      </c>
      <c r="C1692" t="s">
        <v>540</v>
      </c>
      <c r="D1692" t="s">
        <v>541</v>
      </c>
      <c r="E1692" s="30" t="s">
        <v>2156</v>
      </c>
      <c r="F1692" t="s">
        <v>549</v>
      </c>
      <c r="G1692" t="s">
        <v>2174</v>
      </c>
      <c r="H1692">
        <v>17314075</v>
      </c>
      <c r="I1692" t="s">
        <v>2203</v>
      </c>
      <c r="J1692" t="s">
        <v>2204</v>
      </c>
      <c r="K1692" t="s">
        <v>549</v>
      </c>
      <c r="L1692" t="s">
        <v>2203</v>
      </c>
      <c r="M1692" t="s">
        <v>2205</v>
      </c>
      <c r="N1692" t="s">
        <v>2206</v>
      </c>
      <c r="O1692" s="87">
        <f t="shared" si="109"/>
        <v>1353</v>
      </c>
      <c r="P1692" t="s">
        <v>555</v>
      </c>
      <c r="Q1692" s="86">
        <v>13530000</v>
      </c>
      <c r="R1692" s="86">
        <v>304560000</v>
      </c>
      <c r="S1692">
        <f t="shared" si="110"/>
        <v>304.56</v>
      </c>
      <c r="T1692" s="86">
        <f t="shared" si="111"/>
        <v>304.56</v>
      </c>
      <c r="U1692" t="s">
        <v>699</v>
      </c>
      <c r="W1692" t="s">
        <v>7870</v>
      </c>
    </row>
    <row r="1693" spans="1:23" ht="30" customHeight="1" x14ac:dyDescent="0.25">
      <c r="A1693" t="s">
        <v>2155</v>
      </c>
      <c r="B1693">
        <v>12755356</v>
      </c>
      <c r="C1693" t="s">
        <v>540</v>
      </c>
      <c r="D1693" t="s">
        <v>541</v>
      </c>
      <c r="E1693" s="30" t="s">
        <v>2156</v>
      </c>
      <c r="F1693" t="s">
        <v>549</v>
      </c>
      <c r="G1693" t="s">
        <v>2174</v>
      </c>
      <c r="H1693">
        <v>17314075</v>
      </c>
      <c r="I1693" t="s">
        <v>2207</v>
      </c>
      <c r="J1693" t="s">
        <v>2208</v>
      </c>
      <c r="K1693" t="s">
        <v>549</v>
      </c>
      <c r="L1693" t="s">
        <v>2207</v>
      </c>
      <c r="M1693" t="s">
        <v>2209</v>
      </c>
      <c r="N1693" t="s">
        <v>2210</v>
      </c>
      <c r="O1693" s="87">
        <f t="shared" si="109"/>
        <v>372</v>
      </c>
      <c r="P1693" t="s">
        <v>555</v>
      </c>
      <c r="Q1693" s="86">
        <v>3720000</v>
      </c>
      <c r="R1693" s="86">
        <v>83740000</v>
      </c>
      <c r="S1693">
        <f t="shared" si="110"/>
        <v>83.74</v>
      </c>
      <c r="T1693" s="86">
        <f t="shared" si="111"/>
        <v>83.74</v>
      </c>
      <c r="U1693" t="s">
        <v>770</v>
      </c>
      <c r="W1693" t="s">
        <v>7880</v>
      </c>
    </row>
    <row r="1694" spans="1:23" ht="30" customHeight="1" x14ac:dyDescent="0.25">
      <c r="A1694" t="s">
        <v>2155</v>
      </c>
      <c r="B1694">
        <v>12755356</v>
      </c>
      <c r="C1694" t="s">
        <v>540</v>
      </c>
      <c r="D1694" t="s">
        <v>541</v>
      </c>
      <c r="E1694" s="30" t="s">
        <v>2156</v>
      </c>
      <c r="F1694" t="s">
        <v>549</v>
      </c>
      <c r="G1694" t="s">
        <v>2174</v>
      </c>
      <c r="H1694">
        <v>17314075</v>
      </c>
      <c r="I1694" t="s">
        <v>2211</v>
      </c>
      <c r="J1694" t="s">
        <v>2212</v>
      </c>
      <c r="K1694" t="s">
        <v>549</v>
      </c>
      <c r="L1694" t="s">
        <v>2211</v>
      </c>
      <c r="M1694" t="s">
        <v>2213</v>
      </c>
      <c r="N1694" t="s">
        <v>2214</v>
      </c>
      <c r="O1694" s="87">
        <f t="shared" si="109"/>
        <v>409.2</v>
      </c>
      <c r="P1694" t="s">
        <v>555</v>
      </c>
      <c r="Q1694" s="86">
        <v>4092000</v>
      </c>
      <c r="R1694" s="86">
        <v>92110000</v>
      </c>
      <c r="S1694">
        <f t="shared" si="110"/>
        <v>92.11</v>
      </c>
      <c r="T1694" s="86">
        <f t="shared" si="111"/>
        <v>92.11</v>
      </c>
      <c r="U1694" t="s">
        <v>775</v>
      </c>
      <c r="W1694" t="s">
        <v>4725</v>
      </c>
    </row>
    <row r="1695" spans="1:23" ht="30" customHeight="1" x14ac:dyDescent="0.25">
      <c r="A1695" t="s">
        <v>2155</v>
      </c>
      <c r="B1695">
        <v>12755356</v>
      </c>
      <c r="C1695" t="s">
        <v>540</v>
      </c>
      <c r="D1695" t="s">
        <v>541</v>
      </c>
      <c r="E1695" s="30" t="s">
        <v>2156</v>
      </c>
      <c r="F1695" t="s">
        <v>549</v>
      </c>
      <c r="G1695" t="s">
        <v>2174</v>
      </c>
      <c r="H1695">
        <v>17314075</v>
      </c>
      <c r="I1695" t="s">
        <v>2215</v>
      </c>
      <c r="J1695" t="s">
        <v>2216</v>
      </c>
      <c r="K1695" t="s">
        <v>549</v>
      </c>
      <c r="L1695" t="s">
        <v>2215</v>
      </c>
      <c r="M1695" t="s">
        <v>2217</v>
      </c>
      <c r="N1695" t="s">
        <v>2218</v>
      </c>
      <c r="O1695" s="87">
        <f t="shared" si="109"/>
        <v>5550</v>
      </c>
      <c r="P1695" t="s">
        <v>555</v>
      </c>
      <c r="Q1695" s="86">
        <v>55500000</v>
      </c>
      <c r="R1695" s="86">
        <v>1249300000</v>
      </c>
      <c r="S1695" s="168">
        <f t="shared" si="110"/>
        <v>1249.3</v>
      </c>
      <c r="T1695" s="86">
        <f t="shared" si="111"/>
        <v>1249.3</v>
      </c>
      <c r="U1695" t="s">
        <v>699</v>
      </c>
      <c r="W1695" t="s">
        <v>7870</v>
      </c>
    </row>
    <row r="1696" spans="1:23" ht="30" customHeight="1" x14ac:dyDescent="0.25">
      <c r="A1696" t="s">
        <v>2155</v>
      </c>
      <c r="B1696">
        <v>12755356</v>
      </c>
      <c r="C1696" t="s">
        <v>540</v>
      </c>
      <c r="D1696" t="s">
        <v>541</v>
      </c>
      <c r="E1696" s="30" t="s">
        <v>2156</v>
      </c>
      <c r="F1696" t="s">
        <v>549</v>
      </c>
      <c r="G1696" t="s">
        <v>2174</v>
      </c>
      <c r="H1696">
        <v>17314075</v>
      </c>
      <c r="I1696" t="s">
        <v>2219</v>
      </c>
      <c r="J1696" t="s">
        <v>2220</v>
      </c>
      <c r="K1696" t="s">
        <v>549</v>
      </c>
      <c r="L1696" t="s">
        <v>2219</v>
      </c>
      <c r="M1696" t="s">
        <v>2221</v>
      </c>
      <c r="N1696" t="s">
        <v>2222</v>
      </c>
      <c r="O1696" s="87">
        <f t="shared" si="109"/>
        <v>1480</v>
      </c>
      <c r="P1696" t="s">
        <v>555</v>
      </c>
      <c r="Q1696" s="86">
        <v>14800000</v>
      </c>
      <c r="R1696" s="86">
        <v>333150000</v>
      </c>
      <c r="S1696">
        <f t="shared" si="110"/>
        <v>333.15</v>
      </c>
      <c r="T1696" s="86">
        <f t="shared" si="111"/>
        <v>333.15</v>
      </c>
      <c r="U1696" t="s">
        <v>699</v>
      </c>
      <c r="W1696" t="s">
        <v>7870</v>
      </c>
    </row>
    <row r="1697" spans="1:23" ht="30" customHeight="1" x14ac:dyDescent="0.25">
      <c r="A1697" t="s">
        <v>2155</v>
      </c>
      <c r="B1697">
        <v>12755356</v>
      </c>
      <c r="C1697" t="s">
        <v>540</v>
      </c>
      <c r="D1697" t="s">
        <v>541</v>
      </c>
      <c r="E1697" s="30" t="s">
        <v>2156</v>
      </c>
      <c r="F1697" t="s">
        <v>549</v>
      </c>
      <c r="G1697" t="s">
        <v>2174</v>
      </c>
      <c r="H1697">
        <v>17314075</v>
      </c>
      <c r="I1697" t="s">
        <v>2223</v>
      </c>
      <c r="J1697" t="s">
        <v>2224</v>
      </c>
      <c r="K1697" t="s">
        <v>549</v>
      </c>
      <c r="L1697" t="s">
        <v>2223</v>
      </c>
      <c r="M1697" t="s">
        <v>2225</v>
      </c>
      <c r="N1697" t="s">
        <v>2226</v>
      </c>
      <c r="O1697" s="87">
        <f t="shared" si="109"/>
        <v>423.6</v>
      </c>
      <c r="P1697" t="s">
        <v>555</v>
      </c>
      <c r="Q1697" s="86">
        <v>4236000</v>
      </c>
      <c r="R1697" s="86">
        <v>96350000</v>
      </c>
      <c r="S1697">
        <f t="shared" si="110"/>
        <v>96.35</v>
      </c>
      <c r="T1697" s="86">
        <f t="shared" si="111"/>
        <v>96.35</v>
      </c>
      <c r="U1697" t="s">
        <v>780</v>
      </c>
      <c r="W1697" t="s">
        <v>7881</v>
      </c>
    </row>
    <row r="1698" spans="1:23" ht="30" customHeight="1" x14ac:dyDescent="0.25">
      <c r="A1698" t="s">
        <v>2155</v>
      </c>
      <c r="B1698">
        <v>12755356</v>
      </c>
      <c r="C1698" t="s">
        <v>540</v>
      </c>
      <c r="D1698" t="s">
        <v>541</v>
      </c>
      <c r="E1698" s="30" t="s">
        <v>2156</v>
      </c>
      <c r="F1698" t="s">
        <v>549</v>
      </c>
      <c r="G1698" t="s">
        <v>2174</v>
      </c>
      <c r="H1698">
        <v>17314075</v>
      </c>
      <c r="I1698" t="s">
        <v>2227</v>
      </c>
      <c r="J1698" t="s">
        <v>2228</v>
      </c>
      <c r="K1698" t="s">
        <v>549</v>
      </c>
      <c r="L1698" t="s">
        <v>2227</v>
      </c>
      <c r="M1698" t="s">
        <v>2229</v>
      </c>
      <c r="N1698" t="s">
        <v>2230</v>
      </c>
      <c r="O1698" s="87">
        <f t="shared" si="109"/>
        <v>29.1</v>
      </c>
      <c r="P1698" t="s">
        <v>555</v>
      </c>
      <c r="Q1698" s="86">
        <v>291000</v>
      </c>
      <c r="R1698" s="86">
        <v>6620000</v>
      </c>
      <c r="S1698">
        <f t="shared" si="110"/>
        <v>6.62</v>
      </c>
      <c r="T1698" s="86">
        <f t="shared" si="111"/>
        <v>6.62</v>
      </c>
      <c r="U1698" t="s">
        <v>789</v>
      </c>
      <c r="W1698" t="s">
        <v>7679</v>
      </c>
    </row>
    <row r="1699" spans="1:23" ht="30" customHeight="1" x14ac:dyDescent="0.25">
      <c r="A1699" t="s">
        <v>2155</v>
      </c>
      <c r="B1699">
        <v>12755356</v>
      </c>
      <c r="C1699" t="s">
        <v>540</v>
      </c>
      <c r="D1699" t="s">
        <v>541</v>
      </c>
      <c r="E1699" s="30" t="s">
        <v>2156</v>
      </c>
      <c r="F1699" t="s">
        <v>549</v>
      </c>
      <c r="G1699" t="s">
        <v>2174</v>
      </c>
      <c r="H1699">
        <v>17314075</v>
      </c>
      <c r="I1699" t="s">
        <v>2231</v>
      </c>
      <c r="J1699" t="s">
        <v>2232</v>
      </c>
      <c r="K1699" t="s">
        <v>549</v>
      </c>
      <c r="L1699" t="s">
        <v>2231</v>
      </c>
      <c r="M1699" t="s">
        <v>2233</v>
      </c>
      <c r="N1699" t="s">
        <v>2234</v>
      </c>
      <c r="O1699" s="87">
        <f t="shared" si="109"/>
        <v>330</v>
      </c>
      <c r="P1699" t="s">
        <v>555</v>
      </c>
      <c r="Q1699" s="86">
        <v>3300000</v>
      </c>
      <c r="R1699" s="86">
        <v>75060000</v>
      </c>
      <c r="S1699">
        <f t="shared" si="110"/>
        <v>75.06</v>
      </c>
      <c r="T1699" s="86">
        <f t="shared" si="111"/>
        <v>75.06</v>
      </c>
      <c r="U1699" t="s">
        <v>2235</v>
      </c>
      <c r="W1699" t="s">
        <v>7951</v>
      </c>
    </row>
    <row r="1700" spans="1:23" ht="30" customHeight="1" x14ac:dyDescent="0.25">
      <c r="A1700" t="s">
        <v>2155</v>
      </c>
      <c r="B1700">
        <v>12755356</v>
      </c>
      <c r="C1700" t="s">
        <v>540</v>
      </c>
      <c r="D1700" t="s">
        <v>541</v>
      </c>
      <c r="E1700" s="30" t="s">
        <v>2156</v>
      </c>
      <c r="F1700" t="s">
        <v>549</v>
      </c>
      <c r="G1700" t="s">
        <v>2174</v>
      </c>
      <c r="H1700">
        <v>17314075</v>
      </c>
      <c r="I1700" t="s">
        <v>2236</v>
      </c>
      <c r="J1700" t="s">
        <v>2237</v>
      </c>
      <c r="K1700" t="s">
        <v>549</v>
      </c>
      <c r="L1700" t="s">
        <v>2236</v>
      </c>
      <c r="M1700" t="s">
        <v>2238</v>
      </c>
      <c r="N1700" t="s">
        <v>2239</v>
      </c>
      <c r="O1700" s="87">
        <f t="shared" si="109"/>
        <v>328.8</v>
      </c>
      <c r="P1700" t="s">
        <v>555</v>
      </c>
      <c r="Q1700" s="86">
        <v>3288000</v>
      </c>
      <c r="R1700" s="86">
        <v>74790000</v>
      </c>
      <c r="S1700">
        <f t="shared" si="110"/>
        <v>74.790000000000006</v>
      </c>
      <c r="T1700" s="86">
        <f t="shared" si="111"/>
        <v>74.790000000000006</v>
      </c>
      <c r="U1700" t="s">
        <v>1057</v>
      </c>
      <c r="W1700" t="s">
        <v>7911</v>
      </c>
    </row>
    <row r="1701" spans="1:23" ht="30" customHeight="1" x14ac:dyDescent="0.25">
      <c r="A1701" t="s">
        <v>2155</v>
      </c>
      <c r="B1701">
        <v>12755356</v>
      </c>
      <c r="C1701" t="s">
        <v>540</v>
      </c>
      <c r="D1701" t="s">
        <v>541</v>
      </c>
      <c r="E1701" s="30" t="s">
        <v>2156</v>
      </c>
      <c r="F1701" t="s">
        <v>549</v>
      </c>
      <c r="G1701" t="s">
        <v>2174</v>
      </c>
      <c r="H1701">
        <v>17314075</v>
      </c>
      <c r="I1701" t="s">
        <v>2240</v>
      </c>
      <c r="J1701" t="s">
        <v>2241</v>
      </c>
      <c r="K1701" t="s">
        <v>549</v>
      </c>
      <c r="L1701" t="s">
        <v>2240</v>
      </c>
      <c r="M1701" t="s">
        <v>2242</v>
      </c>
      <c r="N1701" t="s">
        <v>2243</v>
      </c>
      <c r="O1701" s="87">
        <f t="shared" si="109"/>
        <v>1550</v>
      </c>
      <c r="P1701" t="s">
        <v>555</v>
      </c>
      <c r="Q1701" s="86">
        <v>15500000</v>
      </c>
      <c r="R1701" s="86">
        <v>352560000</v>
      </c>
      <c r="S1701">
        <f t="shared" si="110"/>
        <v>352.56</v>
      </c>
      <c r="T1701" s="86">
        <f t="shared" si="111"/>
        <v>352.56</v>
      </c>
      <c r="U1701" t="s">
        <v>2165</v>
      </c>
      <c r="W1701" t="s">
        <v>8000</v>
      </c>
    </row>
    <row r="1702" spans="1:23" ht="30" customHeight="1" x14ac:dyDescent="0.25">
      <c r="A1702" t="s">
        <v>2155</v>
      </c>
      <c r="B1702">
        <v>12755356</v>
      </c>
      <c r="C1702" t="s">
        <v>540</v>
      </c>
      <c r="D1702" t="s">
        <v>541</v>
      </c>
      <c r="E1702" s="30" t="s">
        <v>2156</v>
      </c>
      <c r="F1702" t="s">
        <v>549</v>
      </c>
      <c r="G1702" t="s">
        <v>2174</v>
      </c>
      <c r="H1702">
        <v>17314075</v>
      </c>
      <c r="I1702" t="s">
        <v>2244</v>
      </c>
      <c r="J1702" t="s">
        <v>2245</v>
      </c>
      <c r="K1702" t="s">
        <v>549</v>
      </c>
      <c r="L1702" t="s">
        <v>2244</v>
      </c>
      <c r="M1702" t="s">
        <v>2246</v>
      </c>
      <c r="N1702" t="s">
        <v>2247</v>
      </c>
      <c r="O1702" s="87">
        <f t="shared" si="109"/>
        <v>48.6</v>
      </c>
      <c r="P1702" t="s">
        <v>555</v>
      </c>
      <c r="Q1702" s="86">
        <v>486000</v>
      </c>
      <c r="R1702" s="86">
        <v>11060000</v>
      </c>
      <c r="S1702">
        <f t="shared" si="110"/>
        <v>11.06</v>
      </c>
      <c r="T1702" s="86">
        <f t="shared" si="111"/>
        <v>11.06</v>
      </c>
      <c r="U1702" t="s">
        <v>2248</v>
      </c>
      <c r="W1702" t="s">
        <v>7965</v>
      </c>
    </row>
    <row r="1703" spans="1:23" ht="30" customHeight="1" x14ac:dyDescent="0.25">
      <c r="A1703" t="s">
        <v>2155</v>
      </c>
      <c r="B1703">
        <v>12755356</v>
      </c>
      <c r="C1703" t="s">
        <v>540</v>
      </c>
      <c r="D1703" t="s">
        <v>541</v>
      </c>
      <c r="E1703" s="30" t="s">
        <v>2156</v>
      </c>
      <c r="F1703" t="s">
        <v>549</v>
      </c>
      <c r="G1703" t="s">
        <v>2174</v>
      </c>
      <c r="H1703">
        <v>17314075</v>
      </c>
      <c r="I1703" t="s">
        <v>2249</v>
      </c>
      <c r="J1703" t="s">
        <v>2250</v>
      </c>
      <c r="K1703" t="s">
        <v>549</v>
      </c>
      <c r="L1703" t="s">
        <v>2249</v>
      </c>
      <c r="M1703" t="s">
        <v>2251</v>
      </c>
      <c r="N1703" t="s">
        <v>2252</v>
      </c>
      <c r="O1703" s="87">
        <f t="shared" si="109"/>
        <v>250</v>
      </c>
      <c r="P1703" t="s">
        <v>555</v>
      </c>
      <c r="Q1703" s="86">
        <v>2500000</v>
      </c>
      <c r="R1703" s="86">
        <v>56860000</v>
      </c>
      <c r="S1703">
        <f t="shared" si="110"/>
        <v>56.86</v>
      </c>
      <c r="T1703" s="86">
        <f t="shared" si="111"/>
        <v>56.86</v>
      </c>
      <c r="U1703" t="s">
        <v>728</v>
      </c>
      <c r="W1703" t="s">
        <v>7875</v>
      </c>
    </row>
    <row r="1704" spans="1:23" ht="30" customHeight="1" x14ac:dyDescent="0.25">
      <c r="A1704" t="s">
        <v>2155</v>
      </c>
      <c r="B1704">
        <v>12755356</v>
      </c>
      <c r="C1704" t="s">
        <v>540</v>
      </c>
      <c r="D1704" t="s">
        <v>541</v>
      </c>
      <c r="E1704" s="30" t="s">
        <v>2156</v>
      </c>
      <c r="F1704" t="s">
        <v>549</v>
      </c>
      <c r="G1704" t="s">
        <v>2174</v>
      </c>
      <c r="H1704">
        <v>17314075</v>
      </c>
      <c r="I1704" t="s">
        <v>2253</v>
      </c>
      <c r="J1704" t="s">
        <v>2254</v>
      </c>
      <c r="K1704" t="s">
        <v>549</v>
      </c>
      <c r="L1704" t="s">
        <v>2253</v>
      </c>
      <c r="M1704" t="s">
        <v>2255</v>
      </c>
      <c r="N1704" t="s">
        <v>2256</v>
      </c>
      <c r="O1704" s="87">
        <f t="shared" si="109"/>
        <v>60.5</v>
      </c>
      <c r="P1704" t="s">
        <v>555</v>
      </c>
      <c r="Q1704" s="86">
        <v>605000</v>
      </c>
      <c r="R1704" s="86">
        <v>13760000</v>
      </c>
      <c r="S1704">
        <f t="shared" si="110"/>
        <v>13.76</v>
      </c>
      <c r="T1704" s="86">
        <f t="shared" si="111"/>
        <v>13.76</v>
      </c>
      <c r="U1704" t="s">
        <v>2257</v>
      </c>
      <c r="W1704" t="s">
        <v>7962</v>
      </c>
    </row>
    <row r="1705" spans="1:23" ht="30" customHeight="1" x14ac:dyDescent="0.25">
      <c r="A1705" t="s">
        <v>2155</v>
      </c>
      <c r="B1705">
        <v>12755356</v>
      </c>
      <c r="C1705" t="s">
        <v>540</v>
      </c>
      <c r="D1705" t="s">
        <v>541</v>
      </c>
      <c r="E1705" s="30" t="s">
        <v>2156</v>
      </c>
      <c r="F1705" t="s">
        <v>549</v>
      </c>
      <c r="G1705" t="s">
        <v>2174</v>
      </c>
      <c r="H1705">
        <v>17314075</v>
      </c>
      <c r="I1705" t="s">
        <v>2258</v>
      </c>
      <c r="J1705" t="s">
        <v>2259</v>
      </c>
      <c r="K1705" t="s">
        <v>549</v>
      </c>
      <c r="L1705" t="s">
        <v>2258</v>
      </c>
      <c r="M1705" t="s">
        <v>2260</v>
      </c>
      <c r="N1705" t="s">
        <v>2261</v>
      </c>
      <c r="O1705" s="87">
        <f t="shared" si="109"/>
        <v>17.5</v>
      </c>
      <c r="P1705" t="s">
        <v>555</v>
      </c>
      <c r="Q1705" s="86">
        <v>175000</v>
      </c>
      <c r="R1705" s="86">
        <v>3980000</v>
      </c>
      <c r="S1705">
        <f t="shared" si="110"/>
        <v>3.98</v>
      </c>
      <c r="T1705" s="86">
        <f t="shared" si="111"/>
        <v>3.98</v>
      </c>
      <c r="U1705" t="s">
        <v>2262</v>
      </c>
      <c r="W1705" t="s">
        <v>7950</v>
      </c>
    </row>
    <row r="1706" spans="1:23" ht="30" customHeight="1" x14ac:dyDescent="0.25">
      <c r="A1706" t="s">
        <v>2155</v>
      </c>
      <c r="B1706">
        <v>12755356</v>
      </c>
      <c r="C1706" t="s">
        <v>540</v>
      </c>
      <c r="D1706" t="s">
        <v>541</v>
      </c>
      <c r="E1706" s="30" t="s">
        <v>2156</v>
      </c>
      <c r="F1706" t="s">
        <v>549</v>
      </c>
      <c r="G1706" t="s">
        <v>2174</v>
      </c>
      <c r="H1706">
        <v>17314075</v>
      </c>
      <c r="I1706" t="s">
        <v>2263</v>
      </c>
      <c r="J1706" t="s">
        <v>2264</v>
      </c>
      <c r="K1706" t="s">
        <v>549</v>
      </c>
      <c r="L1706" t="s">
        <v>2263</v>
      </c>
      <c r="M1706" t="s">
        <v>2265</v>
      </c>
      <c r="N1706" t="s">
        <v>2266</v>
      </c>
      <c r="O1706" s="87">
        <f t="shared" si="109"/>
        <v>9.3000000000000007</v>
      </c>
      <c r="P1706" t="s">
        <v>555</v>
      </c>
      <c r="Q1706" s="86">
        <v>93000</v>
      </c>
      <c r="R1706" s="86">
        <v>2120000</v>
      </c>
      <c r="S1706">
        <f t="shared" si="110"/>
        <v>2.12</v>
      </c>
      <c r="T1706" s="86">
        <f t="shared" si="111"/>
        <v>2.12</v>
      </c>
      <c r="U1706" t="s">
        <v>2267</v>
      </c>
      <c r="W1706" t="s">
        <v>7960</v>
      </c>
    </row>
    <row r="1707" spans="1:23" ht="30" customHeight="1" x14ac:dyDescent="0.25">
      <c r="A1707" t="s">
        <v>2155</v>
      </c>
      <c r="B1707">
        <v>12755356</v>
      </c>
      <c r="C1707" t="s">
        <v>540</v>
      </c>
      <c r="D1707" t="s">
        <v>541</v>
      </c>
      <c r="E1707" s="30" t="s">
        <v>2156</v>
      </c>
      <c r="F1707" t="s">
        <v>549</v>
      </c>
      <c r="G1707" t="s">
        <v>2174</v>
      </c>
      <c r="H1707">
        <v>17314075</v>
      </c>
      <c r="I1707" t="s">
        <v>2268</v>
      </c>
      <c r="J1707" t="s">
        <v>2269</v>
      </c>
      <c r="K1707" t="s">
        <v>549</v>
      </c>
      <c r="L1707" t="s">
        <v>2268</v>
      </c>
      <c r="M1707" t="s">
        <v>2270</v>
      </c>
      <c r="N1707" t="s">
        <v>2271</v>
      </c>
      <c r="O1707" s="87">
        <f t="shared" si="109"/>
        <v>53.5</v>
      </c>
      <c r="P1707" t="s">
        <v>555</v>
      </c>
      <c r="Q1707" s="86">
        <v>535000</v>
      </c>
      <c r="R1707" s="86">
        <v>12170000</v>
      </c>
      <c r="S1707">
        <f t="shared" si="110"/>
        <v>12.17</v>
      </c>
      <c r="T1707" s="86">
        <f t="shared" si="111"/>
        <v>12.17</v>
      </c>
      <c r="U1707" t="s">
        <v>659</v>
      </c>
      <c r="W1707" t="s">
        <v>7862</v>
      </c>
    </row>
    <row r="1708" spans="1:23" ht="30" customHeight="1" x14ac:dyDescent="0.25">
      <c r="A1708" t="s">
        <v>2155</v>
      </c>
      <c r="B1708">
        <v>12755356</v>
      </c>
      <c r="C1708" t="s">
        <v>540</v>
      </c>
      <c r="D1708" t="s">
        <v>541</v>
      </c>
      <c r="E1708" s="30" t="s">
        <v>2156</v>
      </c>
      <c r="F1708" t="s">
        <v>549</v>
      </c>
      <c r="G1708" t="s">
        <v>2174</v>
      </c>
      <c r="H1708">
        <v>17314075</v>
      </c>
      <c r="I1708" t="s">
        <v>2272</v>
      </c>
      <c r="J1708" t="s">
        <v>2273</v>
      </c>
      <c r="K1708" t="s">
        <v>549</v>
      </c>
      <c r="L1708" t="s">
        <v>2272</v>
      </c>
      <c r="M1708" t="s">
        <v>2274</v>
      </c>
      <c r="N1708" t="s">
        <v>2275</v>
      </c>
      <c r="O1708" s="87">
        <f t="shared" si="109"/>
        <v>121</v>
      </c>
      <c r="P1708" t="s">
        <v>555</v>
      </c>
      <c r="Q1708" s="86">
        <v>1210000</v>
      </c>
      <c r="R1708" s="86">
        <v>27530000</v>
      </c>
      <c r="S1708">
        <f t="shared" si="110"/>
        <v>27.53</v>
      </c>
      <c r="T1708" s="86">
        <f t="shared" si="111"/>
        <v>27.53</v>
      </c>
      <c r="U1708" t="s">
        <v>728</v>
      </c>
      <c r="W1708" t="s">
        <v>7875</v>
      </c>
    </row>
    <row r="1709" spans="1:23" ht="30" customHeight="1" x14ac:dyDescent="0.25">
      <c r="A1709" t="s">
        <v>2155</v>
      </c>
      <c r="B1709">
        <v>12755356</v>
      </c>
      <c r="C1709" t="s">
        <v>540</v>
      </c>
      <c r="D1709" t="s">
        <v>541</v>
      </c>
      <c r="E1709" s="30" t="s">
        <v>2156</v>
      </c>
      <c r="F1709" t="s">
        <v>549</v>
      </c>
      <c r="G1709" t="s">
        <v>2174</v>
      </c>
      <c r="H1709">
        <v>17314075</v>
      </c>
      <c r="I1709" t="s">
        <v>2276</v>
      </c>
      <c r="J1709" t="s">
        <v>2277</v>
      </c>
      <c r="K1709" t="s">
        <v>549</v>
      </c>
      <c r="L1709" t="s">
        <v>2276</v>
      </c>
      <c r="M1709" t="s">
        <v>2278</v>
      </c>
      <c r="N1709" t="s">
        <v>2279</v>
      </c>
      <c r="O1709" s="87">
        <f t="shared" si="109"/>
        <v>128</v>
      </c>
      <c r="P1709" t="s">
        <v>555</v>
      </c>
      <c r="Q1709" s="86">
        <v>1280000</v>
      </c>
      <c r="R1709" s="86">
        <v>29120000</v>
      </c>
      <c r="S1709">
        <f t="shared" si="110"/>
        <v>29.12</v>
      </c>
      <c r="T1709" s="86">
        <f t="shared" si="111"/>
        <v>29.12</v>
      </c>
      <c r="U1709" t="s">
        <v>828</v>
      </c>
      <c r="W1709" t="s">
        <v>7884</v>
      </c>
    </row>
    <row r="1710" spans="1:23" ht="30" customHeight="1" x14ac:dyDescent="0.25">
      <c r="A1710" t="s">
        <v>2155</v>
      </c>
      <c r="B1710">
        <v>12755356</v>
      </c>
      <c r="C1710" t="s">
        <v>540</v>
      </c>
      <c r="D1710" t="s">
        <v>541</v>
      </c>
      <c r="E1710" s="30" t="s">
        <v>2156</v>
      </c>
      <c r="F1710" t="s">
        <v>549</v>
      </c>
      <c r="G1710" t="s">
        <v>2174</v>
      </c>
      <c r="H1710">
        <v>17314075</v>
      </c>
      <c r="I1710" t="s">
        <v>2280</v>
      </c>
      <c r="J1710" t="s">
        <v>2281</v>
      </c>
      <c r="K1710" t="s">
        <v>549</v>
      </c>
      <c r="L1710" t="s">
        <v>2280</v>
      </c>
      <c r="M1710" t="s">
        <v>2282</v>
      </c>
      <c r="N1710" t="s">
        <v>2283</v>
      </c>
      <c r="O1710" s="87">
        <f t="shared" si="109"/>
        <v>66.150000000000006</v>
      </c>
      <c r="P1710" t="s">
        <v>555</v>
      </c>
      <c r="Q1710" s="86">
        <v>661500</v>
      </c>
      <c r="R1710" s="86">
        <v>15050000</v>
      </c>
      <c r="S1710">
        <f t="shared" si="110"/>
        <v>15.05</v>
      </c>
      <c r="T1710" s="86">
        <f t="shared" si="111"/>
        <v>15.05</v>
      </c>
      <c r="U1710" t="s">
        <v>2284</v>
      </c>
      <c r="W1710" t="s">
        <v>7954</v>
      </c>
    </row>
    <row r="1711" spans="1:23" ht="30" customHeight="1" x14ac:dyDescent="0.25">
      <c r="A1711" t="s">
        <v>2155</v>
      </c>
      <c r="B1711">
        <v>12755356</v>
      </c>
      <c r="C1711" t="s">
        <v>540</v>
      </c>
      <c r="D1711" t="s">
        <v>541</v>
      </c>
      <c r="E1711" s="30" t="s">
        <v>2156</v>
      </c>
      <c r="F1711" t="s">
        <v>549</v>
      </c>
      <c r="G1711" t="s">
        <v>2174</v>
      </c>
      <c r="H1711">
        <v>17314075</v>
      </c>
      <c r="I1711" t="s">
        <v>2285</v>
      </c>
      <c r="J1711" t="s">
        <v>2286</v>
      </c>
      <c r="K1711" t="s">
        <v>549</v>
      </c>
      <c r="L1711" t="s">
        <v>2285</v>
      </c>
      <c r="M1711" t="s">
        <v>2287</v>
      </c>
      <c r="N1711" t="s">
        <v>2288</v>
      </c>
      <c r="O1711" s="87">
        <f t="shared" si="109"/>
        <v>1093.9000000000001</v>
      </c>
      <c r="P1711" t="s">
        <v>555</v>
      </c>
      <c r="Q1711" s="86">
        <v>10939000</v>
      </c>
      <c r="R1711" s="86">
        <v>248820000</v>
      </c>
      <c r="S1711">
        <f t="shared" si="110"/>
        <v>248.82</v>
      </c>
      <c r="T1711" s="86">
        <f t="shared" si="111"/>
        <v>248.82</v>
      </c>
      <c r="U1711" t="s">
        <v>714</v>
      </c>
      <c r="W1711" t="s">
        <v>7873</v>
      </c>
    </row>
    <row r="1712" spans="1:23" ht="30" customHeight="1" x14ac:dyDescent="0.25">
      <c r="A1712" t="s">
        <v>2155</v>
      </c>
      <c r="B1712">
        <v>12755356</v>
      </c>
      <c r="C1712" t="s">
        <v>540</v>
      </c>
      <c r="D1712" t="s">
        <v>541</v>
      </c>
      <c r="E1712" s="30" t="s">
        <v>2156</v>
      </c>
      <c r="F1712" t="s">
        <v>549</v>
      </c>
      <c r="G1712" t="s">
        <v>2174</v>
      </c>
      <c r="H1712">
        <v>17314075</v>
      </c>
      <c r="I1712" t="s">
        <v>2289</v>
      </c>
      <c r="J1712" t="s">
        <v>2290</v>
      </c>
      <c r="K1712" t="s">
        <v>549</v>
      </c>
      <c r="L1712" t="s">
        <v>2289</v>
      </c>
      <c r="M1712" t="s">
        <v>2291</v>
      </c>
      <c r="N1712" t="s">
        <v>2292</v>
      </c>
      <c r="O1712" s="87">
        <f t="shared" si="109"/>
        <v>58.09</v>
      </c>
      <c r="P1712" t="s">
        <v>555</v>
      </c>
      <c r="Q1712" s="86">
        <v>580900</v>
      </c>
      <c r="R1712" s="86">
        <v>13210000</v>
      </c>
      <c r="S1712">
        <f t="shared" si="110"/>
        <v>13.21</v>
      </c>
      <c r="T1712" s="86">
        <f t="shared" si="111"/>
        <v>13.21</v>
      </c>
      <c r="U1712" t="s">
        <v>723</v>
      </c>
      <c r="W1712" t="s">
        <v>7874</v>
      </c>
    </row>
    <row r="1713" spans="1:29" ht="30" customHeight="1" x14ac:dyDescent="0.25">
      <c r="A1713" t="s">
        <v>2155</v>
      </c>
      <c r="B1713">
        <v>12755356</v>
      </c>
      <c r="C1713" t="s">
        <v>540</v>
      </c>
      <c r="D1713" t="s">
        <v>541</v>
      </c>
      <c r="E1713" s="30" t="s">
        <v>2156</v>
      </c>
      <c r="F1713" t="s">
        <v>549</v>
      </c>
      <c r="G1713" t="s">
        <v>2174</v>
      </c>
      <c r="H1713">
        <v>17314075</v>
      </c>
      <c r="I1713" t="s">
        <v>2293</v>
      </c>
      <c r="J1713" t="s">
        <v>2294</v>
      </c>
      <c r="K1713" t="s">
        <v>549</v>
      </c>
      <c r="L1713" t="s">
        <v>2293</v>
      </c>
      <c r="M1713" t="s">
        <v>2295</v>
      </c>
      <c r="N1713" t="s">
        <v>2296</v>
      </c>
      <c r="O1713" s="87">
        <f t="shared" si="109"/>
        <v>53.2</v>
      </c>
      <c r="P1713" t="s">
        <v>555</v>
      </c>
      <c r="Q1713" s="86">
        <v>532000</v>
      </c>
      <c r="R1713" s="86">
        <v>12100000</v>
      </c>
      <c r="S1713">
        <f t="shared" si="110"/>
        <v>12.1</v>
      </c>
      <c r="T1713" s="86">
        <f t="shared" si="111"/>
        <v>12.1</v>
      </c>
      <c r="U1713" t="s">
        <v>704</v>
      </c>
      <c r="W1713" t="s">
        <v>7871</v>
      </c>
    </row>
    <row r="1714" spans="1:29" ht="30" customHeight="1" x14ac:dyDescent="0.25">
      <c r="A1714" t="s">
        <v>2155</v>
      </c>
      <c r="B1714">
        <v>12755356</v>
      </c>
      <c r="C1714" t="s">
        <v>540</v>
      </c>
      <c r="D1714" t="s">
        <v>541</v>
      </c>
      <c r="E1714" s="30" t="s">
        <v>2156</v>
      </c>
      <c r="F1714" t="s">
        <v>549</v>
      </c>
      <c r="G1714" t="s">
        <v>2174</v>
      </c>
      <c r="H1714">
        <v>17314075</v>
      </c>
      <c r="I1714" t="s">
        <v>2297</v>
      </c>
      <c r="J1714" t="s">
        <v>2298</v>
      </c>
      <c r="K1714" t="s">
        <v>549</v>
      </c>
      <c r="L1714" t="s">
        <v>2297</v>
      </c>
      <c r="M1714" t="s">
        <v>2299</v>
      </c>
      <c r="N1714" t="s">
        <v>2300</v>
      </c>
      <c r="O1714" s="87">
        <f t="shared" si="109"/>
        <v>67.5</v>
      </c>
      <c r="P1714" t="s">
        <v>555</v>
      </c>
      <c r="Q1714" s="86">
        <v>675000</v>
      </c>
      <c r="R1714" s="86">
        <v>15360000</v>
      </c>
      <c r="S1714">
        <f t="shared" si="110"/>
        <v>15.36</v>
      </c>
      <c r="T1714" s="86">
        <f t="shared" si="111"/>
        <v>15.36</v>
      </c>
      <c r="U1714" t="s">
        <v>649</v>
      </c>
      <c r="W1714" t="s">
        <v>7860</v>
      </c>
    </row>
    <row r="1715" spans="1:29" ht="30" customHeight="1" x14ac:dyDescent="0.25">
      <c r="A1715" t="s">
        <v>2155</v>
      </c>
      <c r="B1715">
        <v>12755356</v>
      </c>
      <c r="C1715" t="s">
        <v>540</v>
      </c>
      <c r="D1715" t="s">
        <v>541</v>
      </c>
      <c r="E1715" s="30" t="s">
        <v>2156</v>
      </c>
      <c r="F1715" t="s">
        <v>549</v>
      </c>
      <c r="G1715" t="s">
        <v>2174</v>
      </c>
      <c r="H1715">
        <v>17314075</v>
      </c>
      <c r="I1715" t="s">
        <v>2301</v>
      </c>
      <c r="J1715" t="s">
        <v>2302</v>
      </c>
      <c r="K1715" t="s">
        <v>549</v>
      </c>
      <c r="L1715" t="s">
        <v>2301</v>
      </c>
      <c r="M1715" t="s">
        <v>2303</v>
      </c>
      <c r="N1715" t="s">
        <v>2304</v>
      </c>
      <c r="O1715" s="87">
        <f t="shared" si="109"/>
        <v>25.2</v>
      </c>
      <c r="P1715" t="s">
        <v>555</v>
      </c>
      <c r="Q1715" s="86">
        <v>252000</v>
      </c>
      <c r="R1715" s="86">
        <v>5730000</v>
      </c>
      <c r="S1715">
        <f t="shared" si="110"/>
        <v>5.73</v>
      </c>
      <c r="T1715" s="86">
        <f t="shared" si="111"/>
        <v>5.73</v>
      </c>
      <c r="U1715" t="s">
        <v>649</v>
      </c>
      <c r="W1715" t="s">
        <v>7860</v>
      </c>
    </row>
    <row r="1716" spans="1:29" ht="30" customHeight="1" x14ac:dyDescent="0.25">
      <c r="A1716" t="s">
        <v>2155</v>
      </c>
      <c r="B1716">
        <v>12755356</v>
      </c>
      <c r="C1716" t="s">
        <v>540</v>
      </c>
      <c r="D1716" t="s">
        <v>541</v>
      </c>
      <c r="E1716" s="30" t="s">
        <v>2156</v>
      </c>
      <c r="F1716" t="s">
        <v>549</v>
      </c>
      <c r="G1716" t="s">
        <v>2174</v>
      </c>
      <c r="H1716">
        <v>17314075</v>
      </c>
      <c r="I1716" t="s">
        <v>2305</v>
      </c>
      <c r="J1716" t="s">
        <v>2306</v>
      </c>
      <c r="K1716" t="s">
        <v>549</v>
      </c>
      <c r="L1716" t="s">
        <v>2305</v>
      </c>
      <c r="M1716" t="s">
        <v>2307</v>
      </c>
      <c r="N1716" t="s">
        <v>2308</v>
      </c>
      <c r="O1716" s="87">
        <f t="shared" si="109"/>
        <v>127</v>
      </c>
      <c r="P1716" t="s">
        <v>555</v>
      </c>
      <c r="Q1716" s="86">
        <v>1270000</v>
      </c>
      <c r="R1716" s="86">
        <v>28890000</v>
      </c>
      <c r="S1716">
        <f t="shared" si="110"/>
        <v>28.89</v>
      </c>
      <c r="T1716" s="86">
        <f t="shared" si="111"/>
        <v>28.89</v>
      </c>
      <c r="U1716" t="s">
        <v>704</v>
      </c>
      <c r="W1716" t="s">
        <v>7871</v>
      </c>
    </row>
    <row r="1717" spans="1:29" ht="30" customHeight="1" x14ac:dyDescent="0.25">
      <c r="A1717" t="s">
        <v>2155</v>
      </c>
      <c r="B1717">
        <v>12755356</v>
      </c>
      <c r="C1717" t="s">
        <v>540</v>
      </c>
      <c r="D1717" t="s">
        <v>541</v>
      </c>
      <c r="E1717" s="30" t="s">
        <v>2156</v>
      </c>
      <c r="F1717" t="s">
        <v>549</v>
      </c>
      <c r="G1717" t="s">
        <v>2174</v>
      </c>
      <c r="H1717">
        <v>17314075</v>
      </c>
      <c r="I1717" t="s">
        <v>2309</v>
      </c>
      <c r="J1717" t="s">
        <v>2310</v>
      </c>
      <c r="K1717" t="s">
        <v>549</v>
      </c>
      <c r="L1717" t="s">
        <v>2309</v>
      </c>
      <c r="M1717" t="s">
        <v>2311</v>
      </c>
      <c r="N1717" t="s">
        <v>2312</v>
      </c>
      <c r="O1717" s="87">
        <f t="shared" ref="O1717:O1748" si="112">Q1717/10000</f>
        <v>49.2</v>
      </c>
      <c r="P1717" t="s">
        <v>555</v>
      </c>
      <c r="Q1717" s="86">
        <v>492000</v>
      </c>
      <c r="R1717" s="86">
        <v>11190000</v>
      </c>
      <c r="S1717">
        <f t="shared" ref="S1717:S1748" si="113">R1717/1000000</f>
        <v>11.19</v>
      </c>
      <c r="T1717" s="86">
        <f t="shared" si="111"/>
        <v>11.19</v>
      </c>
      <c r="U1717" t="s">
        <v>2313</v>
      </c>
      <c r="W1717" t="s">
        <v>7963</v>
      </c>
    </row>
    <row r="1718" spans="1:29" ht="30" customHeight="1" x14ac:dyDescent="0.25">
      <c r="A1718" t="s">
        <v>2155</v>
      </c>
      <c r="B1718">
        <v>12755356</v>
      </c>
      <c r="C1718" t="s">
        <v>540</v>
      </c>
      <c r="D1718" t="s">
        <v>541</v>
      </c>
      <c r="E1718" s="30" t="s">
        <v>2156</v>
      </c>
      <c r="F1718" t="s">
        <v>549</v>
      </c>
      <c r="G1718" t="s">
        <v>2174</v>
      </c>
      <c r="H1718">
        <v>17314075</v>
      </c>
      <c r="I1718" t="s">
        <v>2314</v>
      </c>
      <c r="J1718" t="s">
        <v>2315</v>
      </c>
      <c r="K1718" t="s">
        <v>549</v>
      </c>
      <c r="L1718" t="s">
        <v>2314</v>
      </c>
      <c r="M1718" t="s">
        <v>2316</v>
      </c>
      <c r="N1718" t="s">
        <v>2317</v>
      </c>
      <c r="O1718" s="87">
        <f t="shared" si="112"/>
        <v>17.600000000000001</v>
      </c>
      <c r="P1718" t="s">
        <v>555</v>
      </c>
      <c r="Q1718" s="86">
        <v>176000</v>
      </c>
      <c r="R1718" s="86">
        <v>4000000</v>
      </c>
      <c r="S1718">
        <f t="shared" si="113"/>
        <v>4</v>
      </c>
      <c r="T1718" s="86">
        <f t="shared" si="111"/>
        <v>4</v>
      </c>
      <c r="U1718" t="s">
        <v>2257</v>
      </c>
      <c r="W1718" t="s">
        <v>7962</v>
      </c>
    </row>
    <row r="1719" spans="1:29" ht="30" customHeight="1" x14ac:dyDescent="0.25">
      <c r="A1719" t="s">
        <v>2155</v>
      </c>
      <c r="B1719">
        <v>12755356</v>
      </c>
      <c r="C1719" t="s">
        <v>540</v>
      </c>
      <c r="D1719" t="s">
        <v>541</v>
      </c>
      <c r="E1719" s="30" t="s">
        <v>2156</v>
      </c>
      <c r="F1719" t="s">
        <v>549</v>
      </c>
      <c r="G1719" t="s">
        <v>2174</v>
      </c>
      <c r="H1719">
        <v>17314075</v>
      </c>
      <c r="I1719" t="s">
        <v>2318</v>
      </c>
      <c r="J1719" t="s">
        <v>2319</v>
      </c>
      <c r="K1719" t="s">
        <v>549</v>
      </c>
      <c r="L1719" t="s">
        <v>2318</v>
      </c>
      <c r="M1719" t="s">
        <v>2320</v>
      </c>
      <c r="N1719" t="s">
        <v>2321</v>
      </c>
      <c r="O1719" s="87">
        <f t="shared" si="112"/>
        <v>12</v>
      </c>
      <c r="P1719" t="s">
        <v>555</v>
      </c>
      <c r="Q1719" s="86">
        <v>120000</v>
      </c>
      <c r="R1719" s="86">
        <v>2730000</v>
      </c>
      <c r="S1719">
        <f t="shared" si="113"/>
        <v>2.73</v>
      </c>
      <c r="T1719" s="86">
        <f t="shared" si="111"/>
        <v>2.73</v>
      </c>
      <c r="U1719" t="s">
        <v>2284</v>
      </c>
      <c r="W1719" t="s">
        <v>7954</v>
      </c>
    </row>
    <row r="1720" spans="1:29" ht="30" customHeight="1" x14ac:dyDescent="0.25">
      <c r="A1720" t="s">
        <v>2155</v>
      </c>
      <c r="B1720">
        <v>12755356</v>
      </c>
      <c r="C1720" t="s">
        <v>540</v>
      </c>
      <c r="D1720" t="s">
        <v>541</v>
      </c>
      <c r="E1720" s="30" t="s">
        <v>2156</v>
      </c>
      <c r="F1720" t="s">
        <v>549</v>
      </c>
      <c r="G1720" t="s">
        <v>2174</v>
      </c>
      <c r="H1720">
        <v>17314075</v>
      </c>
      <c r="I1720" t="s">
        <v>2322</v>
      </c>
      <c r="J1720" t="s">
        <v>2323</v>
      </c>
      <c r="K1720" t="s">
        <v>549</v>
      </c>
      <c r="L1720" t="s">
        <v>2322</v>
      </c>
      <c r="M1720" t="s">
        <v>2324</v>
      </c>
      <c r="N1720" t="s">
        <v>2325</v>
      </c>
      <c r="O1720" s="87">
        <f t="shared" si="112"/>
        <v>17.600000000000001</v>
      </c>
      <c r="P1720" t="s">
        <v>555</v>
      </c>
      <c r="Q1720" s="86">
        <v>176000</v>
      </c>
      <c r="R1720" s="86">
        <v>4000000</v>
      </c>
      <c r="S1720">
        <f t="shared" si="113"/>
        <v>4</v>
      </c>
      <c r="T1720" s="86">
        <f t="shared" si="111"/>
        <v>4</v>
      </c>
      <c r="U1720" t="s">
        <v>654</v>
      </c>
      <c r="W1720" t="s">
        <v>7861</v>
      </c>
    </row>
    <row r="1721" spans="1:29" ht="30" customHeight="1" x14ac:dyDescent="0.25">
      <c r="A1721" t="s">
        <v>2155</v>
      </c>
      <c r="B1721">
        <v>12755356</v>
      </c>
      <c r="C1721" t="s">
        <v>540</v>
      </c>
      <c r="D1721" t="s">
        <v>541</v>
      </c>
      <c r="E1721" s="30" t="s">
        <v>2156</v>
      </c>
      <c r="F1721" t="s">
        <v>549</v>
      </c>
      <c r="G1721" t="s">
        <v>2174</v>
      </c>
      <c r="H1721">
        <v>17314075</v>
      </c>
      <c r="I1721" t="s">
        <v>2326</v>
      </c>
      <c r="J1721" t="s">
        <v>2327</v>
      </c>
      <c r="K1721" t="s">
        <v>549</v>
      </c>
      <c r="L1721" t="s">
        <v>2326</v>
      </c>
      <c r="M1721" t="s">
        <v>2328</v>
      </c>
      <c r="N1721" t="s">
        <v>2329</v>
      </c>
      <c r="O1721" s="87">
        <f t="shared" si="112"/>
        <v>12.22</v>
      </c>
      <c r="P1721" t="s">
        <v>555</v>
      </c>
      <c r="Q1721" s="86">
        <v>122200</v>
      </c>
      <c r="R1721" s="86">
        <v>2780000</v>
      </c>
      <c r="S1721">
        <f t="shared" si="113"/>
        <v>2.78</v>
      </c>
      <c r="T1721" s="86">
        <f t="shared" si="111"/>
        <v>2.78</v>
      </c>
      <c r="U1721" t="s">
        <v>789</v>
      </c>
      <c r="W1721" t="s">
        <v>7679</v>
      </c>
    </row>
    <row r="1722" spans="1:29" ht="15" customHeight="1" x14ac:dyDescent="0.25">
      <c r="A1722" t="s">
        <v>2330</v>
      </c>
      <c r="B1722">
        <v>18288250</v>
      </c>
      <c r="C1722" t="s">
        <v>540</v>
      </c>
      <c r="D1722" t="s">
        <v>541</v>
      </c>
      <c r="E1722" s="30" t="s">
        <v>2331</v>
      </c>
      <c r="F1722" t="s">
        <v>549</v>
      </c>
      <c r="G1722" t="s">
        <v>2174</v>
      </c>
      <c r="H1722">
        <v>17314075</v>
      </c>
      <c r="I1722" t="s">
        <v>2332</v>
      </c>
      <c r="J1722" t="s">
        <v>2333</v>
      </c>
      <c r="K1722" t="s">
        <v>549</v>
      </c>
      <c r="L1722" t="s">
        <v>2332</v>
      </c>
      <c r="M1722" t="s">
        <v>2334</v>
      </c>
      <c r="N1722" t="s">
        <v>2335</v>
      </c>
      <c r="O1722" s="87">
        <f t="shared" si="112"/>
        <v>95</v>
      </c>
      <c r="P1722" t="s">
        <v>555</v>
      </c>
      <c r="Q1722" s="86">
        <v>950000</v>
      </c>
      <c r="R1722" s="86">
        <v>21420000</v>
      </c>
      <c r="S1722">
        <f t="shared" si="113"/>
        <v>21.42</v>
      </c>
      <c r="T1722" s="86">
        <f t="shared" si="111"/>
        <v>21.42</v>
      </c>
      <c r="U1722" t="s">
        <v>2336</v>
      </c>
      <c r="AB1722" t="s">
        <v>8623</v>
      </c>
    </row>
    <row r="1723" spans="1:29" ht="15" customHeight="1" x14ac:dyDescent="0.25">
      <c r="A1723" t="s">
        <v>2330</v>
      </c>
      <c r="B1723">
        <v>18288250</v>
      </c>
      <c r="C1723" t="s">
        <v>540</v>
      </c>
      <c r="D1723" t="s">
        <v>541</v>
      </c>
      <c r="E1723" s="30" t="s">
        <v>2331</v>
      </c>
      <c r="F1723" t="s">
        <v>549</v>
      </c>
      <c r="G1723" t="s">
        <v>2174</v>
      </c>
      <c r="H1723">
        <v>17314075</v>
      </c>
      <c r="I1723" t="s">
        <v>2337</v>
      </c>
      <c r="J1723" t="s">
        <v>2338</v>
      </c>
      <c r="K1723" t="s">
        <v>549</v>
      </c>
      <c r="L1723" t="s">
        <v>2337</v>
      </c>
      <c r="M1723" t="s">
        <v>2339</v>
      </c>
      <c r="N1723" t="s">
        <v>2340</v>
      </c>
      <c r="O1723" s="87">
        <f t="shared" si="112"/>
        <v>82</v>
      </c>
      <c r="P1723" t="s">
        <v>555</v>
      </c>
      <c r="Q1723" s="86">
        <v>820000</v>
      </c>
      <c r="R1723" s="86">
        <v>18490000</v>
      </c>
      <c r="S1723">
        <f t="shared" si="113"/>
        <v>18.489999999999998</v>
      </c>
      <c r="T1723" s="86">
        <f t="shared" si="111"/>
        <v>18.489999999999998</v>
      </c>
      <c r="U1723" t="s">
        <v>2341</v>
      </c>
      <c r="AC1723" t="s">
        <v>8626</v>
      </c>
    </row>
    <row r="1724" spans="1:29" ht="15" customHeight="1" x14ac:dyDescent="0.25">
      <c r="A1724" t="s">
        <v>2342</v>
      </c>
      <c r="B1724">
        <v>30776187</v>
      </c>
      <c r="C1724" t="s">
        <v>540</v>
      </c>
      <c r="D1724" t="s">
        <v>541</v>
      </c>
      <c r="E1724" s="30" t="s">
        <v>2343</v>
      </c>
      <c r="F1724" t="s">
        <v>549</v>
      </c>
      <c r="G1724" t="s">
        <v>2174</v>
      </c>
      <c r="H1724">
        <v>17314075</v>
      </c>
      <c r="I1724" t="s">
        <v>2344</v>
      </c>
      <c r="J1724" t="s">
        <v>2345</v>
      </c>
      <c r="K1724" t="s">
        <v>549</v>
      </c>
      <c r="L1724" t="s">
        <v>2344</v>
      </c>
      <c r="M1724" t="s">
        <v>2346</v>
      </c>
      <c r="N1724" t="s">
        <v>2347</v>
      </c>
      <c r="O1724" s="87">
        <f t="shared" si="112"/>
        <v>21200</v>
      </c>
      <c r="P1724" t="s">
        <v>555</v>
      </c>
      <c r="Q1724" s="86">
        <v>212000000</v>
      </c>
      <c r="R1724" s="86">
        <v>4822130000</v>
      </c>
      <c r="S1724" s="162">
        <f t="shared" si="113"/>
        <v>4822.13</v>
      </c>
      <c r="T1724" s="86">
        <f t="shared" si="111"/>
        <v>4822.13</v>
      </c>
      <c r="U1724" t="s">
        <v>2348</v>
      </c>
      <c r="V1724" t="s">
        <v>5739</v>
      </c>
    </row>
    <row r="1725" spans="1:29" ht="15" customHeight="1" x14ac:dyDescent="0.25">
      <c r="A1725" t="s">
        <v>2349</v>
      </c>
      <c r="B1725">
        <v>8970950</v>
      </c>
      <c r="C1725" t="s">
        <v>540</v>
      </c>
      <c r="D1725" t="s">
        <v>541</v>
      </c>
      <c r="E1725" s="30" t="s">
        <v>2350</v>
      </c>
      <c r="F1725" t="s">
        <v>549</v>
      </c>
      <c r="G1725" t="s">
        <v>2174</v>
      </c>
      <c r="H1725">
        <v>17314075</v>
      </c>
      <c r="I1725" t="s">
        <v>2351</v>
      </c>
      <c r="J1725" t="s">
        <v>2352</v>
      </c>
      <c r="K1725" t="s">
        <v>549</v>
      </c>
      <c r="L1725" t="s">
        <v>2351</v>
      </c>
      <c r="M1725" t="s">
        <v>2353</v>
      </c>
      <c r="N1725" t="s">
        <v>2354</v>
      </c>
      <c r="O1725" s="87">
        <f t="shared" si="112"/>
        <v>18733</v>
      </c>
      <c r="P1725" t="s">
        <v>555</v>
      </c>
      <c r="Q1725" s="86">
        <v>187330000</v>
      </c>
      <c r="R1725" s="86">
        <v>4224190000</v>
      </c>
      <c r="S1725" s="112">
        <f t="shared" si="113"/>
        <v>4224.1899999999996</v>
      </c>
      <c r="T1725" s="86">
        <f t="shared" si="111"/>
        <v>4224.1899999999996</v>
      </c>
      <c r="U1725" t="s">
        <v>2355</v>
      </c>
      <c r="V1725" t="s">
        <v>8627</v>
      </c>
    </row>
    <row r="1726" spans="1:29" ht="15" customHeight="1" x14ac:dyDescent="0.25">
      <c r="A1726" t="s">
        <v>2349</v>
      </c>
      <c r="B1726">
        <v>8970950</v>
      </c>
      <c r="C1726" t="s">
        <v>540</v>
      </c>
      <c r="D1726" t="s">
        <v>541</v>
      </c>
      <c r="E1726" s="30" t="s">
        <v>2350</v>
      </c>
      <c r="F1726" t="s">
        <v>549</v>
      </c>
      <c r="G1726" t="s">
        <v>2174</v>
      </c>
      <c r="H1726">
        <v>17314075</v>
      </c>
      <c r="I1726" t="s">
        <v>2356</v>
      </c>
      <c r="J1726" t="s">
        <v>2357</v>
      </c>
      <c r="K1726" t="s">
        <v>549</v>
      </c>
      <c r="L1726" t="s">
        <v>2356</v>
      </c>
      <c r="M1726" t="s">
        <v>2358</v>
      </c>
      <c r="N1726" t="s">
        <v>2359</v>
      </c>
      <c r="O1726" s="87">
        <f t="shared" si="112"/>
        <v>14976</v>
      </c>
      <c r="P1726" t="s">
        <v>555</v>
      </c>
      <c r="Q1726" s="86">
        <v>149760000</v>
      </c>
      <c r="R1726" s="86">
        <v>3377010000</v>
      </c>
      <c r="S1726" s="112">
        <f t="shared" si="113"/>
        <v>3377.01</v>
      </c>
      <c r="T1726" s="86">
        <f t="shared" si="111"/>
        <v>3377.01</v>
      </c>
      <c r="U1726" t="s">
        <v>2360</v>
      </c>
      <c r="V1726" t="s">
        <v>8628</v>
      </c>
    </row>
    <row r="1727" spans="1:29" ht="15" customHeight="1" x14ac:dyDescent="0.25">
      <c r="A1727" t="s">
        <v>2349</v>
      </c>
      <c r="B1727">
        <v>8970950</v>
      </c>
      <c r="C1727" t="s">
        <v>540</v>
      </c>
      <c r="D1727" t="s">
        <v>541</v>
      </c>
      <c r="E1727" s="30" t="s">
        <v>2350</v>
      </c>
      <c r="F1727" t="s">
        <v>549</v>
      </c>
      <c r="G1727" t="s">
        <v>2174</v>
      </c>
      <c r="H1727">
        <v>17314075</v>
      </c>
      <c r="I1727" t="s">
        <v>2361</v>
      </c>
      <c r="J1727" t="s">
        <v>2362</v>
      </c>
      <c r="K1727" t="s">
        <v>549</v>
      </c>
      <c r="L1727" t="s">
        <v>2361</v>
      </c>
      <c r="M1727" t="s">
        <v>2363</v>
      </c>
      <c r="N1727" t="s">
        <v>2364</v>
      </c>
      <c r="O1727" s="87">
        <f t="shared" si="112"/>
        <v>17538</v>
      </c>
      <c r="P1727" t="s">
        <v>555</v>
      </c>
      <c r="Q1727" s="86">
        <v>175380000</v>
      </c>
      <c r="R1727" s="86">
        <v>3954720000</v>
      </c>
      <c r="S1727" s="112">
        <f t="shared" si="113"/>
        <v>3954.72</v>
      </c>
      <c r="T1727" s="86">
        <f t="shared" si="111"/>
        <v>3954.72</v>
      </c>
      <c r="U1727" t="s">
        <v>2365</v>
      </c>
      <c r="V1727" t="s">
        <v>8629</v>
      </c>
    </row>
    <row r="1728" spans="1:29" x14ac:dyDescent="0.25">
      <c r="A1728" s="89" t="s">
        <v>2384</v>
      </c>
      <c r="O1728" s="87">
        <f t="shared" si="112"/>
        <v>0</v>
      </c>
      <c r="Q1728" s="86"/>
      <c r="R1728" s="86"/>
      <c r="S1728">
        <f t="shared" si="113"/>
        <v>0</v>
      </c>
      <c r="T1728" s="86"/>
    </row>
    <row r="1729" spans="1:23" ht="15" customHeight="1" x14ac:dyDescent="0.25">
      <c r="A1729" t="s">
        <v>2155</v>
      </c>
      <c r="B1729">
        <v>12755356</v>
      </c>
      <c r="C1729" t="s">
        <v>540</v>
      </c>
      <c r="D1729" t="s">
        <v>541</v>
      </c>
      <c r="E1729" s="30" t="s">
        <v>2156</v>
      </c>
      <c r="F1729" t="s">
        <v>549</v>
      </c>
      <c r="G1729" t="s">
        <v>2174</v>
      </c>
      <c r="H1729">
        <v>17314075</v>
      </c>
      <c r="I1729" t="s">
        <v>4332</v>
      </c>
      <c r="J1729" t="s">
        <v>4333</v>
      </c>
      <c r="K1729" t="s">
        <v>549</v>
      </c>
      <c r="L1729" t="s">
        <v>4332</v>
      </c>
      <c r="M1729" t="s">
        <v>4334</v>
      </c>
      <c r="N1729" t="s">
        <v>2312</v>
      </c>
      <c r="O1729" s="87">
        <f t="shared" si="112"/>
        <v>49.2</v>
      </c>
      <c r="P1729" t="s">
        <v>555</v>
      </c>
      <c r="Q1729" s="86">
        <v>492000</v>
      </c>
      <c r="R1729" s="86">
        <v>11080000</v>
      </c>
      <c r="S1729">
        <f t="shared" si="113"/>
        <v>11.08</v>
      </c>
      <c r="T1729" s="86">
        <v>11636</v>
      </c>
      <c r="U1729" t="s">
        <v>2313</v>
      </c>
      <c r="W1729" t="s">
        <v>7963</v>
      </c>
    </row>
    <row r="1730" spans="1:23" ht="15" customHeight="1" x14ac:dyDescent="0.25">
      <c r="A1730" t="s">
        <v>2155</v>
      </c>
      <c r="B1730">
        <v>12755356</v>
      </c>
      <c r="C1730" t="s">
        <v>540</v>
      </c>
      <c r="D1730" t="s">
        <v>541</v>
      </c>
      <c r="E1730" s="30" t="s">
        <v>2156</v>
      </c>
      <c r="F1730" t="s">
        <v>549</v>
      </c>
      <c r="G1730" t="s">
        <v>2174</v>
      </c>
      <c r="H1730">
        <v>17314075</v>
      </c>
      <c r="I1730" t="s">
        <v>4335</v>
      </c>
      <c r="J1730" t="s">
        <v>4336</v>
      </c>
      <c r="K1730" t="s">
        <v>549</v>
      </c>
      <c r="L1730" t="s">
        <v>4335</v>
      </c>
      <c r="M1730" t="s">
        <v>4337</v>
      </c>
      <c r="N1730" t="s">
        <v>4338</v>
      </c>
      <c r="O1730" s="87">
        <f t="shared" si="112"/>
        <v>12.1</v>
      </c>
      <c r="P1730" t="s">
        <v>555</v>
      </c>
      <c r="Q1730" s="86">
        <v>121000</v>
      </c>
      <c r="R1730" s="86">
        <v>2720000</v>
      </c>
      <c r="S1730">
        <f t="shared" si="113"/>
        <v>2.72</v>
      </c>
      <c r="T1730" s="86">
        <v>11809</v>
      </c>
      <c r="U1730" t="s">
        <v>4339</v>
      </c>
      <c r="W1730" t="s">
        <v>7958</v>
      </c>
    </row>
    <row r="1731" spans="1:23" ht="15" customHeight="1" x14ac:dyDescent="0.25">
      <c r="A1731" t="s">
        <v>2155</v>
      </c>
      <c r="B1731">
        <v>12755356</v>
      </c>
      <c r="C1731" t="s">
        <v>540</v>
      </c>
      <c r="D1731" t="s">
        <v>541</v>
      </c>
      <c r="E1731" s="30" t="s">
        <v>2156</v>
      </c>
      <c r="F1731" t="s">
        <v>549</v>
      </c>
      <c r="G1731" t="s">
        <v>2174</v>
      </c>
      <c r="H1731">
        <v>17314075</v>
      </c>
      <c r="I1731" t="s">
        <v>4340</v>
      </c>
      <c r="J1731" t="s">
        <v>4341</v>
      </c>
      <c r="K1731" t="s">
        <v>549</v>
      </c>
      <c r="L1731" t="s">
        <v>4340</v>
      </c>
      <c r="M1731" t="s">
        <v>4342</v>
      </c>
      <c r="N1731" t="s">
        <v>4343</v>
      </c>
      <c r="O1731" s="87">
        <f t="shared" si="112"/>
        <v>127</v>
      </c>
      <c r="P1731" t="s">
        <v>555</v>
      </c>
      <c r="Q1731" s="86">
        <v>1270000</v>
      </c>
      <c r="R1731" s="86">
        <v>28600000</v>
      </c>
      <c r="S1731">
        <f t="shared" si="113"/>
        <v>28.6</v>
      </c>
      <c r="T1731" s="86">
        <v>11801</v>
      </c>
      <c r="U1731" t="s">
        <v>737</v>
      </c>
      <c r="W1731" t="s">
        <v>7876</v>
      </c>
    </row>
    <row r="1732" spans="1:23" ht="15" customHeight="1" x14ac:dyDescent="0.25">
      <c r="A1732" t="s">
        <v>2155</v>
      </c>
      <c r="B1732">
        <v>12755356</v>
      </c>
      <c r="C1732" t="s">
        <v>540</v>
      </c>
      <c r="D1732" t="s">
        <v>541</v>
      </c>
      <c r="E1732" s="30" t="s">
        <v>2156</v>
      </c>
      <c r="F1732" t="s">
        <v>549</v>
      </c>
      <c r="G1732" t="s">
        <v>2174</v>
      </c>
      <c r="H1732">
        <v>17314075</v>
      </c>
      <c r="I1732" t="s">
        <v>4344</v>
      </c>
      <c r="J1732" t="s">
        <v>4345</v>
      </c>
      <c r="K1732" t="s">
        <v>549</v>
      </c>
      <c r="L1732" t="s">
        <v>4344</v>
      </c>
      <c r="M1732" t="s">
        <v>4346</v>
      </c>
      <c r="N1732" t="s">
        <v>4347</v>
      </c>
      <c r="O1732" s="87">
        <f t="shared" si="112"/>
        <v>8.5</v>
      </c>
      <c r="P1732" t="s">
        <v>555</v>
      </c>
      <c r="Q1732" s="86">
        <v>85000</v>
      </c>
      <c r="R1732" s="86">
        <v>1910000</v>
      </c>
      <c r="S1732">
        <f t="shared" si="113"/>
        <v>1.91</v>
      </c>
      <c r="T1732" s="86">
        <v>11794</v>
      </c>
      <c r="U1732" t="s">
        <v>3399</v>
      </c>
      <c r="W1732" t="s">
        <v>7966</v>
      </c>
    </row>
    <row r="1733" spans="1:23" ht="15" customHeight="1" x14ac:dyDescent="0.25">
      <c r="A1733" t="s">
        <v>2155</v>
      </c>
      <c r="B1733">
        <v>12755356</v>
      </c>
      <c r="C1733" t="s">
        <v>540</v>
      </c>
      <c r="D1733" t="s">
        <v>541</v>
      </c>
      <c r="E1733" s="30" t="s">
        <v>2156</v>
      </c>
      <c r="F1733" t="s">
        <v>549</v>
      </c>
      <c r="G1733" t="s">
        <v>2174</v>
      </c>
      <c r="H1733">
        <v>17314075</v>
      </c>
      <c r="I1733" t="s">
        <v>4348</v>
      </c>
      <c r="J1733" t="s">
        <v>4349</v>
      </c>
      <c r="K1733" t="s">
        <v>549</v>
      </c>
      <c r="L1733" t="s">
        <v>4348</v>
      </c>
      <c r="M1733" t="s">
        <v>4350</v>
      </c>
      <c r="N1733" t="s">
        <v>2304</v>
      </c>
      <c r="O1733" s="87">
        <f t="shared" si="112"/>
        <v>25.2</v>
      </c>
      <c r="P1733" t="s">
        <v>555</v>
      </c>
      <c r="Q1733" s="86">
        <v>252000</v>
      </c>
      <c r="R1733" s="86">
        <v>5670000</v>
      </c>
      <c r="S1733">
        <f t="shared" si="113"/>
        <v>5.67</v>
      </c>
      <c r="T1733" s="86">
        <v>11365</v>
      </c>
      <c r="U1733" t="s">
        <v>649</v>
      </c>
      <c r="W1733" t="s">
        <v>7860</v>
      </c>
    </row>
    <row r="1734" spans="1:23" ht="15" customHeight="1" x14ac:dyDescent="0.25">
      <c r="A1734" t="s">
        <v>2155</v>
      </c>
      <c r="B1734">
        <v>12755356</v>
      </c>
      <c r="C1734" t="s">
        <v>540</v>
      </c>
      <c r="D1734" t="s">
        <v>541</v>
      </c>
      <c r="E1734" s="30" t="s">
        <v>2156</v>
      </c>
      <c r="F1734" t="s">
        <v>549</v>
      </c>
      <c r="G1734" t="s">
        <v>2174</v>
      </c>
      <c r="H1734">
        <v>17314075</v>
      </c>
      <c r="I1734" t="s">
        <v>4351</v>
      </c>
      <c r="J1734" t="s">
        <v>4352</v>
      </c>
      <c r="K1734" t="s">
        <v>549</v>
      </c>
      <c r="L1734" t="s">
        <v>4351</v>
      </c>
      <c r="M1734" t="s">
        <v>4353</v>
      </c>
      <c r="N1734" t="s">
        <v>4354</v>
      </c>
      <c r="O1734" s="87">
        <f t="shared" si="112"/>
        <v>67.5</v>
      </c>
      <c r="P1734" t="s">
        <v>555</v>
      </c>
      <c r="Q1734" s="86">
        <v>675000</v>
      </c>
      <c r="R1734" s="86">
        <v>15200000</v>
      </c>
      <c r="S1734">
        <f t="shared" si="113"/>
        <v>15.2</v>
      </c>
      <c r="T1734" s="86">
        <v>11365</v>
      </c>
      <c r="U1734" t="s">
        <v>649</v>
      </c>
      <c r="W1734" t="s">
        <v>7860</v>
      </c>
    </row>
    <row r="1735" spans="1:23" ht="15" customHeight="1" x14ac:dyDescent="0.25">
      <c r="A1735" t="s">
        <v>2155</v>
      </c>
      <c r="B1735">
        <v>12755356</v>
      </c>
      <c r="C1735" t="s">
        <v>540</v>
      </c>
      <c r="D1735" t="s">
        <v>541</v>
      </c>
      <c r="E1735" s="30" t="s">
        <v>2156</v>
      </c>
      <c r="F1735" t="s">
        <v>549</v>
      </c>
      <c r="G1735" t="s">
        <v>2174</v>
      </c>
      <c r="H1735">
        <v>17314075</v>
      </c>
      <c r="I1735" t="s">
        <v>4355</v>
      </c>
      <c r="J1735" t="s">
        <v>4356</v>
      </c>
      <c r="K1735" t="s">
        <v>549</v>
      </c>
      <c r="L1735" t="s">
        <v>4355</v>
      </c>
      <c r="M1735" t="s">
        <v>4357</v>
      </c>
      <c r="N1735" t="s">
        <v>4358</v>
      </c>
      <c r="O1735" s="87">
        <f t="shared" si="112"/>
        <v>53.2</v>
      </c>
      <c r="P1735" t="s">
        <v>555</v>
      </c>
      <c r="Q1735" s="86">
        <v>532000</v>
      </c>
      <c r="R1735" s="86">
        <v>11980000</v>
      </c>
      <c r="S1735">
        <f t="shared" si="113"/>
        <v>11.98</v>
      </c>
      <c r="T1735" s="86">
        <v>11803</v>
      </c>
      <c r="U1735" t="s">
        <v>704</v>
      </c>
      <c r="W1735" t="s">
        <v>7871</v>
      </c>
    </row>
    <row r="1736" spans="1:23" ht="15" customHeight="1" x14ac:dyDescent="0.25">
      <c r="A1736" t="s">
        <v>2155</v>
      </c>
      <c r="B1736">
        <v>12755356</v>
      </c>
      <c r="C1736" t="s">
        <v>540</v>
      </c>
      <c r="D1736" t="s">
        <v>541</v>
      </c>
      <c r="E1736" s="30" t="s">
        <v>2156</v>
      </c>
      <c r="F1736" t="s">
        <v>549</v>
      </c>
      <c r="G1736" t="s">
        <v>2174</v>
      </c>
      <c r="H1736">
        <v>17314075</v>
      </c>
      <c r="I1736" t="s">
        <v>4359</v>
      </c>
      <c r="J1736" t="s">
        <v>4360</v>
      </c>
      <c r="K1736" t="s">
        <v>549</v>
      </c>
      <c r="L1736" t="s">
        <v>4359</v>
      </c>
      <c r="M1736" t="s">
        <v>4361</v>
      </c>
      <c r="N1736" t="s">
        <v>4362</v>
      </c>
      <c r="O1736" s="87">
        <f t="shared" si="112"/>
        <v>12</v>
      </c>
      <c r="P1736" t="s">
        <v>555</v>
      </c>
      <c r="Q1736" s="86">
        <v>120000</v>
      </c>
      <c r="R1736" s="86">
        <v>2700000</v>
      </c>
      <c r="S1736">
        <f t="shared" si="113"/>
        <v>2.7</v>
      </c>
      <c r="T1736" s="86">
        <v>11829</v>
      </c>
      <c r="U1736" t="s">
        <v>4363</v>
      </c>
      <c r="W1736" t="s">
        <v>7946</v>
      </c>
    </row>
    <row r="1737" spans="1:23" ht="15" customHeight="1" x14ac:dyDescent="0.25">
      <c r="A1737" t="s">
        <v>2155</v>
      </c>
      <c r="B1737">
        <v>12755356</v>
      </c>
      <c r="C1737" t="s">
        <v>540</v>
      </c>
      <c r="D1737" t="s">
        <v>541</v>
      </c>
      <c r="E1737" s="30" t="s">
        <v>2156</v>
      </c>
      <c r="F1737" t="s">
        <v>549</v>
      </c>
      <c r="G1737" t="s">
        <v>2174</v>
      </c>
      <c r="H1737">
        <v>17314075</v>
      </c>
      <c r="I1737" t="s">
        <v>4364</v>
      </c>
      <c r="J1737" t="s">
        <v>4365</v>
      </c>
      <c r="K1737" t="s">
        <v>549</v>
      </c>
      <c r="L1737" t="s">
        <v>4364</v>
      </c>
      <c r="M1737" t="s">
        <v>4366</v>
      </c>
      <c r="N1737" t="s">
        <v>4367</v>
      </c>
      <c r="O1737" s="87">
        <f t="shared" si="112"/>
        <v>27.25</v>
      </c>
      <c r="P1737" t="s">
        <v>555</v>
      </c>
      <c r="Q1737" s="86">
        <v>272500</v>
      </c>
      <c r="R1737" s="86">
        <v>6140000</v>
      </c>
      <c r="S1737">
        <f t="shared" si="113"/>
        <v>6.14</v>
      </c>
      <c r="T1737" s="86">
        <v>11799</v>
      </c>
      <c r="U1737" t="s">
        <v>728</v>
      </c>
      <c r="W1737" t="s">
        <v>7875</v>
      </c>
    </row>
    <row r="1738" spans="1:23" ht="15" customHeight="1" x14ac:dyDescent="0.25">
      <c r="A1738" t="s">
        <v>2155</v>
      </c>
      <c r="B1738">
        <v>12755356</v>
      </c>
      <c r="C1738" t="s">
        <v>540</v>
      </c>
      <c r="D1738" t="s">
        <v>541</v>
      </c>
      <c r="E1738" s="30" t="s">
        <v>2156</v>
      </c>
      <c r="F1738" t="s">
        <v>549</v>
      </c>
      <c r="G1738" t="s">
        <v>2174</v>
      </c>
      <c r="H1738">
        <v>17314075</v>
      </c>
      <c r="I1738" t="s">
        <v>4368</v>
      </c>
      <c r="J1738" t="s">
        <v>4369</v>
      </c>
      <c r="K1738" t="s">
        <v>549</v>
      </c>
      <c r="L1738" t="s">
        <v>4368</v>
      </c>
      <c r="M1738" t="s">
        <v>4370</v>
      </c>
      <c r="N1738" t="s">
        <v>4371</v>
      </c>
      <c r="O1738" s="87">
        <f t="shared" si="112"/>
        <v>5425</v>
      </c>
      <c r="P1738" t="s">
        <v>555</v>
      </c>
      <c r="Q1738" s="86">
        <v>54250000</v>
      </c>
      <c r="R1738" s="86">
        <v>1221500000</v>
      </c>
      <c r="S1738" s="168">
        <f t="shared" si="113"/>
        <v>1221.5</v>
      </c>
      <c r="T1738" s="86">
        <v>11907</v>
      </c>
      <c r="U1738" t="s">
        <v>757</v>
      </c>
      <c r="W1738" t="s">
        <v>7879</v>
      </c>
    </row>
    <row r="1739" spans="1:23" ht="15" customHeight="1" x14ac:dyDescent="0.25">
      <c r="A1739" t="s">
        <v>2155</v>
      </c>
      <c r="B1739">
        <v>12755356</v>
      </c>
      <c r="C1739" t="s">
        <v>540</v>
      </c>
      <c r="D1739" t="s">
        <v>541</v>
      </c>
      <c r="E1739" s="30" t="s">
        <v>2156</v>
      </c>
      <c r="F1739" t="s">
        <v>549</v>
      </c>
      <c r="G1739" t="s">
        <v>2174</v>
      </c>
      <c r="H1739">
        <v>17314075</v>
      </c>
      <c r="I1739" t="s">
        <v>4372</v>
      </c>
      <c r="J1739" t="s">
        <v>4373</v>
      </c>
      <c r="K1739" t="s">
        <v>549</v>
      </c>
      <c r="L1739" t="s">
        <v>4372</v>
      </c>
      <c r="M1739" t="s">
        <v>4374</v>
      </c>
      <c r="N1739" t="s">
        <v>4375</v>
      </c>
      <c r="O1739" s="87">
        <f t="shared" si="112"/>
        <v>250</v>
      </c>
      <c r="P1739" t="s">
        <v>555</v>
      </c>
      <c r="Q1739" s="86">
        <v>2500000</v>
      </c>
      <c r="R1739" s="86">
        <v>56300000</v>
      </c>
      <c r="S1739">
        <f t="shared" si="113"/>
        <v>56.3</v>
      </c>
      <c r="T1739" s="86">
        <v>11799</v>
      </c>
      <c r="U1739" t="s">
        <v>728</v>
      </c>
      <c r="W1739" t="s">
        <v>7875</v>
      </c>
    </row>
    <row r="1740" spans="1:23" ht="15" customHeight="1" x14ac:dyDescent="0.25">
      <c r="A1740" t="s">
        <v>2155</v>
      </c>
      <c r="B1740">
        <v>12755356</v>
      </c>
      <c r="C1740" t="s">
        <v>540</v>
      </c>
      <c r="D1740" t="s">
        <v>541</v>
      </c>
      <c r="E1740" s="30" t="s">
        <v>2156</v>
      </c>
      <c r="F1740" t="s">
        <v>549</v>
      </c>
      <c r="G1740" t="s">
        <v>2174</v>
      </c>
      <c r="H1740">
        <v>17314075</v>
      </c>
      <c r="I1740" t="s">
        <v>4376</v>
      </c>
      <c r="J1740" t="s">
        <v>4377</v>
      </c>
      <c r="K1740" t="s">
        <v>549</v>
      </c>
      <c r="L1740" t="s">
        <v>4376</v>
      </c>
      <c r="M1740" t="s">
        <v>4378</v>
      </c>
      <c r="N1740" t="s">
        <v>4379</v>
      </c>
      <c r="O1740" s="87">
        <f t="shared" si="112"/>
        <v>324</v>
      </c>
      <c r="P1740" t="s">
        <v>555</v>
      </c>
      <c r="Q1740" s="86">
        <v>3240000</v>
      </c>
      <c r="R1740" s="86">
        <v>72950000</v>
      </c>
      <c r="S1740">
        <f t="shared" si="113"/>
        <v>72.95</v>
      </c>
      <c r="T1740" s="86">
        <v>11727</v>
      </c>
      <c r="U1740" t="s">
        <v>775</v>
      </c>
      <c r="W1740" t="s">
        <v>4725</v>
      </c>
    </row>
    <row r="1741" spans="1:23" ht="15" customHeight="1" x14ac:dyDescent="0.25">
      <c r="A1741" t="s">
        <v>2155</v>
      </c>
      <c r="B1741">
        <v>12755356</v>
      </c>
      <c r="C1741" t="s">
        <v>540</v>
      </c>
      <c r="D1741" t="s">
        <v>541</v>
      </c>
      <c r="E1741" s="30" t="s">
        <v>2156</v>
      </c>
      <c r="F1741" t="s">
        <v>549</v>
      </c>
      <c r="G1741" t="s">
        <v>2174</v>
      </c>
      <c r="H1741">
        <v>17314075</v>
      </c>
      <c r="I1741" t="s">
        <v>4380</v>
      </c>
      <c r="J1741" t="s">
        <v>4381</v>
      </c>
      <c r="K1741" t="s">
        <v>549</v>
      </c>
      <c r="L1741" t="s">
        <v>4380</v>
      </c>
      <c r="M1741" t="s">
        <v>4382</v>
      </c>
      <c r="N1741" t="s">
        <v>2198</v>
      </c>
      <c r="O1741" s="87">
        <f t="shared" si="112"/>
        <v>358</v>
      </c>
      <c r="P1741" t="s">
        <v>555</v>
      </c>
      <c r="Q1741" s="86">
        <v>3580000</v>
      </c>
      <c r="R1741" s="86">
        <v>80610000</v>
      </c>
      <c r="S1741">
        <f t="shared" si="113"/>
        <v>80.61</v>
      </c>
      <c r="T1741" s="86">
        <v>11727</v>
      </c>
      <c r="U1741" t="s">
        <v>775</v>
      </c>
      <c r="W1741" t="s">
        <v>4725</v>
      </c>
    </row>
    <row r="1742" spans="1:23" ht="15" customHeight="1" x14ac:dyDescent="0.25">
      <c r="A1742" t="s">
        <v>2155</v>
      </c>
      <c r="B1742">
        <v>12755356</v>
      </c>
      <c r="C1742" t="s">
        <v>540</v>
      </c>
      <c r="D1742" t="s">
        <v>541</v>
      </c>
      <c r="E1742" s="30" t="s">
        <v>2156</v>
      </c>
      <c r="F1742" t="s">
        <v>549</v>
      </c>
      <c r="G1742" t="s">
        <v>2174</v>
      </c>
      <c r="H1742">
        <v>17314075</v>
      </c>
      <c r="I1742" t="s">
        <v>4383</v>
      </c>
      <c r="J1742" t="s">
        <v>4384</v>
      </c>
      <c r="K1742" t="s">
        <v>549</v>
      </c>
      <c r="L1742" t="s">
        <v>4383</v>
      </c>
      <c r="M1742" t="s">
        <v>4385</v>
      </c>
      <c r="N1742" t="s">
        <v>2202</v>
      </c>
      <c r="O1742" s="87">
        <f t="shared" si="112"/>
        <v>2592.87</v>
      </c>
      <c r="P1742" t="s">
        <v>555</v>
      </c>
      <c r="Q1742" s="86">
        <v>25928700</v>
      </c>
      <c r="R1742" s="86">
        <v>583820000</v>
      </c>
      <c r="S1742">
        <f t="shared" si="113"/>
        <v>583.82000000000005</v>
      </c>
      <c r="T1742" s="86">
        <v>11727</v>
      </c>
      <c r="U1742" t="s">
        <v>775</v>
      </c>
      <c r="W1742" t="s">
        <v>4725</v>
      </c>
    </row>
    <row r="1743" spans="1:23" ht="15" customHeight="1" x14ac:dyDescent="0.25">
      <c r="A1743" t="s">
        <v>2155</v>
      </c>
      <c r="B1743">
        <v>12755356</v>
      </c>
      <c r="C1743" t="s">
        <v>540</v>
      </c>
      <c r="D1743" t="s">
        <v>541</v>
      </c>
      <c r="E1743" s="30" t="s">
        <v>2156</v>
      </c>
      <c r="F1743" t="s">
        <v>549</v>
      </c>
      <c r="G1743" t="s">
        <v>2174</v>
      </c>
      <c r="H1743">
        <v>17314075</v>
      </c>
      <c r="I1743" t="s">
        <v>4386</v>
      </c>
      <c r="J1743" t="s">
        <v>4387</v>
      </c>
      <c r="K1743" t="s">
        <v>549</v>
      </c>
      <c r="L1743" t="s">
        <v>4386</v>
      </c>
      <c r="M1743" t="s">
        <v>4388</v>
      </c>
      <c r="N1743" t="s">
        <v>4389</v>
      </c>
      <c r="O1743" s="87">
        <f t="shared" si="112"/>
        <v>2970</v>
      </c>
      <c r="P1743" t="s">
        <v>555</v>
      </c>
      <c r="Q1743" s="86">
        <v>29700000</v>
      </c>
      <c r="R1743" s="86">
        <v>668740000</v>
      </c>
      <c r="S1743">
        <f t="shared" si="113"/>
        <v>668.74</v>
      </c>
      <c r="T1743" s="86">
        <v>11727</v>
      </c>
      <c r="U1743" t="s">
        <v>775</v>
      </c>
      <c r="W1743" t="s">
        <v>4725</v>
      </c>
    </row>
    <row r="1744" spans="1:23" ht="15" customHeight="1" x14ac:dyDescent="0.25">
      <c r="A1744" t="s">
        <v>2155</v>
      </c>
      <c r="B1744">
        <v>12755356</v>
      </c>
      <c r="C1744" t="s">
        <v>540</v>
      </c>
      <c r="D1744" t="s">
        <v>541</v>
      </c>
      <c r="E1744" s="30" t="s">
        <v>2156</v>
      </c>
      <c r="F1744" t="s">
        <v>549</v>
      </c>
      <c r="G1744" t="s">
        <v>2174</v>
      </c>
      <c r="H1744">
        <v>17314075</v>
      </c>
      <c r="I1744" t="s">
        <v>4390</v>
      </c>
      <c r="J1744" t="s">
        <v>4391</v>
      </c>
      <c r="K1744" t="s">
        <v>549</v>
      </c>
      <c r="L1744" t="s">
        <v>4390</v>
      </c>
      <c r="M1744" t="s">
        <v>4392</v>
      </c>
      <c r="N1744" t="s">
        <v>2218</v>
      </c>
      <c r="O1744" s="87">
        <f t="shared" si="112"/>
        <v>1850</v>
      </c>
      <c r="P1744" t="s">
        <v>555</v>
      </c>
      <c r="Q1744" s="86">
        <v>18500000</v>
      </c>
      <c r="R1744" s="86">
        <v>416550000</v>
      </c>
      <c r="S1744">
        <f t="shared" si="113"/>
        <v>416.55</v>
      </c>
      <c r="T1744" s="86">
        <v>11727</v>
      </c>
      <c r="U1744" t="s">
        <v>775</v>
      </c>
      <c r="W1744" t="s">
        <v>4725</v>
      </c>
    </row>
    <row r="1745" spans="1:23" ht="15" customHeight="1" x14ac:dyDescent="0.25">
      <c r="A1745" t="s">
        <v>2155</v>
      </c>
      <c r="B1745">
        <v>12755356</v>
      </c>
      <c r="C1745" t="s">
        <v>540</v>
      </c>
      <c r="D1745" t="s">
        <v>541</v>
      </c>
      <c r="E1745" s="30" t="s">
        <v>2156</v>
      </c>
      <c r="F1745" t="s">
        <v>549</v>
      </c>
      <c r="G1745" t="s">
        <v>2174</v>
      </c>
      <c r="H1745">
        <v>17314075</v>
      </c>
      <c r="I1745" t="s">
        <v>4393</v>
      </c>
      <c r="J1745" t="s">
        <v>4394</v>
      </c>
      <c r="K1745" t="s">
        <v>549</v>
      </c>
      <c r="L1745" t="s">
        <v>4393</v>
      </c>
      <c r="M1745" t="s">
        <v>4395</v>
      </c>
      <c r="N1745" t="s">
        <v>2190</v>
      </c>
      <c r="O1745" s="87">
        <f t="shared" si="112"/>
        <v>1600</v>
      </c>
      <c r="P1745" t="s">
        <v>555</v>
      </c>
      <c r="Q1745" s="86">
        <v>16000000</v>
      </c>
      <c r="R1745" s="86">
        <v>360260000</v>
      </c>
      <c r="S1745">
        <f t="shared" si="113"/>
        <v>360.26</v>
      </c>
      <c r="T1745" s="86">
        <v>11728</v>
      </c>
      <c r="U1745" t="s">
        <v>699</v>
      </c>
      <c r="W1745" t="s">
        <v>7870</v>
      </c>
    </row>
    <row r="1746" spans="1:23" ht="15" customHeight="1" x14ac:dyDescent="0.25">
      <c r="A1746" t="s">
        <v>2155</v>
      </c>
      <c r="B1746">
        <v>12755356</v>
      </c>
      <c r="C1746" t="s">
        <v>540</v>
      </c>
      <c r="D1746" t="s">
        <v>541</v>
      </c>
      <c r="E1746" s="30" t="s">
        <v>2156</v>
      </c>
      <c r="F1746" t="s">
        <v>549</v>
      </c>
      <c r="G1746" t="s">
        <v>2174</v>
      </c>
      <c r="H1746">
        <v>17314075</v>
      </c>
      <c r="I1746" t="s">
        <v>4396</v>
      </c>
      <c r="J1746" t="s">
        <v>4397</v>
      </c>
      <c r="K1746" t="s">
        <v>549</v>
      </c>
      <c r="L1746" t="s">
        <v>4396</v>
      </c>
      <c r="M1746" t="s">
        <v>4398</v>
      </c>
      <c r="N1746" t="s">
        <v>4399</v>
      </c>
      <c r="O1746" s="87">
        <f t="shared" si="112"/>
        <v>677.54</v>
      </c>
      <c r="P1746" t="s">
        <v>555</v>
      </c>
      <c r="Q1746" s="86">
        <v>6775400</v>
      </c>
      <c r="R1746" s="86">
        <v>152560000</v>
      </c>
      <c r="S1746">
        <f t="shared" si="113"/>
        <v>152.56</v>
      </c>
      <c r="T1746" s="86">
        <v>11727</v>
      </c>
      <c r="U1746" t="s">
        <v>775</v>
      </c>
      <c r="W1746" t="s">
        <v>4725</v>
      </c>
    </row>
    <row r="1747" spans="1:23" ht="15" customHeight="1" x14ac:dyDescent="0.25">
      <c r="A1747" t="s">
        <v>2155</v>
      </c>
      <c r="B1747">
        <v>12755356</v>
      </c>
      <c r="C1747" t="s">
        <v>540</v>
      </c>
      <c r="D1747" t="s">
        <v>541</v>
      </c>
      <c r="E1747" s="30" t="s">
        <v>2156</v>
      </c>
      <c r="F1747" t="s">
        <v>549</v>
      </c>
      <c r="G1747" t="s">
        <v>2174</v>
      </c>
      <c r="H1747">
        <v>17314075</v>
      </c>
      <c r="I1747" t="s">
        <v>4400</v>
      </c>
      <c r="J1747" t="s">
        <v>4401</v>
      </c>
      <c r="K1747" t="s">
        <v>549</v>
      </c>
      <c r="L1747" t="s">
        <v>4400</v>
      </c>
      <c r="M1747" t="s">
        <v>4402</v>
      </c>
      <c r="N1747" t="s">
        <v>2178</v>
      </c>
      <c r="O1747" s="87">
        <f t="shared" si="112"/>
        <v>363.66</v>
      </c>
      <c r="P1747" t="s">
        <v>555</v>
      </c>
      <c r="Q1747" s="86">
        <v>3636600</v>
      </c>
      <c r="R1747" s="86">
        <v>81880000</v>
      </c>
      <c r="S1747">
        <f t="shared" si="113"/>
        <v>81.88</v>
      </c>
      <c r="T1747" s="86">
        <v>11728</v>
      </c>
      <c r="U1747" t="s">
        <v>699</v>
      </c>
      <c r="W1747" t="s">
        <v>7870</v>
      </c>
    </row>
    <row r="1748" spans="1:23" ht="15" customHeight="1" x14ac:dyDescent="0.25">
      <c r="A1748" t="s">
        <v>2155</v>
      </c>
      <c r="B1748">
        <v>12755356</v>
      </c>
      <c r="C1748" t="s">
        <v>540</v>
      </c>
      <c r="D1748" t="s">
        <v>541</v>
      </c>
      <c r="E1748" s="30" t="s">
        <v>2156</v>
      </c>
      <c r="F1748" t="s">
        <v>549</v>
      </c>
      <c r="G1748" t="s">
        <v>2174</v>
      </c>
      <c r="H1748">
        <v>17314075</v>
      </c>
      <c r="I1748" t="s">
        <v>4403</v>
      </c>
      <c r="J1748" t="s">
        <v>4404</v>
      </c>
      <c r="K1748" t="s">
        <v>549</v>
      </c>
      <c r="L1748" t="s">
        <v>4403</v>
      </c>
      <c r="M1748" t="s">
        <v>4405</v>
      </c>
      <c r="N1748" t="s">
        <v>2206</v>
      </c>
      <c r="O1748" s="87">
        <f t="shared" si="112"/>
        <v>451</v>
      </c>
      <c r="P1748" t="s">
        <v>555</v>
      </c>
      <c r="Q1748" s="86">
        <v>4510000</v>
      </c>
      <c r="R1748" s="86">
        <v>101550000</v>
      </c>
      <c r="S1748">
        <f t="shared" si="113"/>
        <v>101.55</v>
      </c>
      <c r="T1748" s="86">
        <v>11727</v>
      </c>
      <c r="U1748" t="s">
        <v>775</v>
      </c>
      <c r="W1748" t="s">
        <v>4725</v>
      </c>
    </row>
    <row r="1749" spans="1:23" ht="15" customHeight="1" x14ac:dyDescent="0.25">
      <c r="A1749" t="s">
        <v>2155</v>
      </c>
      <c r="B1749">
        <v>12755356</v>
      </c>
      <c r="C1749" t="s">
        <v>540</v>
      </c>
      <c r="D1749" t="s">
        <v>541</v>
      </c>
      <c r="E1749" s="30" t="s">
        <v>2156</v>
      </c>
      <c r="F1749" t="s">
        <v>549</v>
      </c>
      <c r="G1749" t="s">
        <v>2174</v>
      </c>
      <c r="H1749">
        <v>17314075</v>
      </c>
      <c r="I1749" t="s">
        <v>4406</v>
      </c>
      <c r="J1749" t="s">
        <v>4407</v>
      </c>
      <c r="K1749" t="s">
        <v>549</v>
      </c>
      <c r="L1749" t="s">
        <v>4406</v>
      </c>
      <c r="M1749" t="s">
        <v>4408</v>
      </c>
      <c r="N1749" t="s">
        <v>4409</v>
      </c>
      <c r="O1749" s="87">
        <f t="shared" ref="O1749:O1780" si="114">Q1749/10000</f>
        <v>35.200000000000003</v>
      </c>
      <c r="P1749" t="s">
        <v>555</v>
      </c>
      <c r="Q1749" s="86">
        <v>352000</v>
      </c>
      <c r="R1749" s="86">
        <v>7930000</v>
      </c>
      <c r="S1749">
        <f t="shared" ref="S1749:S1780" si="115">R1749/1000000</f>
        <v>7.93</v>
      </c>
      <c r="T1749" s="86">
        <v>11808</v>
      </c>
      <c r="U1749" t="s">
        <v>654</v>
      </c>
      <c r="W1749" t="s">
        <v>7861</v>
      </c>
    </row>
    <row r="1750" spans="1:23" ht="15" customHeight="1" x14ac:dyDescent="0.25">
      <c r="A1750" t="s">
        <v>2155</v>
      </c>
      <c r="B1750">
        <v>12755356</v>
      </c>
      <c r="C1750" t="s">
        <v>540</v>
      </c>
      <c r="D1750" t="s">
        <v>541</v>
      </c>
      <c r="E1750" s="30" t="s">
        <v>2156</v>
      </c>
      <c r="F1750" t="s">
        <v>549</v>
      </c>
      <c r="G1750" t="s">
        <v>2174</v>
      </c>
      <c r="H1750">
        <v>17314075</v>
      </c>
      <c r="I1750" t="s">
        <v>4410</v>
      </c>
      <c r="J1750" t="s">
        <v>4411</v>
      </c>
      <c r="K1750" t="s">
        <v>549</v>
      </c>
      <c r="L1750" t="s">
        <v>4410</v>
      </c>
      <c r="M1750" t="s">
        <v>4412</v>
      </c>
      <c r="N1750" t="s">
        <v>2261</v>
      </c>
      <c r="O1750" s="87">
        <f t="shared" si="114"/>
        <v>17.5</v>
      </c>
      <c r="P1750" t="s">
        <v>555</v>
      </c>
      <c r="Q1750" s="86">
        <v>175000</v>
      </c>
      <c r="R1750" s="86">
        <v>3940000</v>
      </c>
      <c r="S1750">
        <f t="shared" si="115"/>
        <v>3.94</v>
      </c>
      <c r="T1750" s="86">
        <v>11806</v>
      </c>
      <c r="U1750" t="s">
        <v>2262</v>
      </c>
      <c r="W1750" t="s">
        <v>7950</v>
      </c>
    </row>
    <row r="1751" spans="1:23" ht="15" customHeight="1" x14ac:dyDescent="0.25">
      <c r="A1751" t="s">
        <v>2155</v>
      </c>
      <c r="B1751">
        <v>12755356</v>
      </c>
      <c r="C1751" t="s">
        <v>540</v>
      </c>
      <c r="D1751" t="s">
        <v>541</v>
      </c>
      <c r="E1751" s="30" t="s">
        <v>2156</v>
      </c>
      <c r="F1751" t="s">
        <v>549</v>
      </c>
      <c r="G1751" t="s">
        <v>2174</v>
      </c>
      <c r="H1751">
        <v>17314075</v>
      </c>
      <c r="I1751" t="s">
        <v>4413</v>
      </c>
      <c r="J1751" t="s">
        <v>4414</v>
      </c>
      <c r="K1751" t="s">
        <v>549</v>
      </c>
      <c r="L1751" t="s">
        <v>4413</v>
      </c>
      <c r="M1751" t="s">
        <v>4415</v>
      </c>
      <c r="N1751" t="s">
        <v>4416</v>
      </c>
      <c r="O1751" s="87">
        <f t="shared" si="114"/>
        <v>192</v>
      </c>
      <c r="P1751" t="s">
        <v>555</v>
      </c>
      <c r="Q1751" s="86">
        <v>1920000</v>
      </c>
      <c r="R1751" s="86">
        <v>43230000</v>
      </c>
      <c r="S1751">
        <f t="shared" si="115"/>
        <v>43.23</v>
      </c>
      <c r="T1751" s="86">
        <v>11382</v>
      </c>
      <c r="U1751" t="s">
        <v>828</v>
      </c>
      <c r="W1751" t="s">
        <v>7884</v>
      </c>
    </row>
    <row r="1752" spans="1:23" ht="15" customHeight="1" x14ac:dyDescent="0.25">
      <c r="A1752" t="s">
        <v>2155</v>
      </c>
      <c r="B1752">
        <v>12755356</v>
      </c>
      <c r="C1752" t="s">
        <v>540</v>
      </c>
      <c r="D1752" t="s">
        <v>541</v>
      </c>
      <c r="E1752" s="30" t="s">
        <v>2156</v>
      </c>
      <c r="F1752" t="s">
        <v>549</v>
      </c>
      <c r="G1752" t="s">
        <v>2174</v>
      </c>
      <c r="H1752">
        <v>17314075</v>
      </c>
      <c r="I1752" t="s">
        <v>4417</v>
      </c>
      <c r="J1752" t="s">
        <v>4418</v>
      </c>
      <c r="K1752" t="s">
        <v>549</v>
      </c>
      <c r="L1752" t="s">
        <v>4417</v>
      </c>
      <c r="M1752" t="s">
        <v>4419</v>
      </c>
      <c r="N1752" t="s">
        <v>4420</v>
      </c>
      <c r="O1752" s="87">
        <f t="shared" si="114"/>
        <v>64</v>
      </c>
      <c r="P1752" t="s">
        <v>555</v>
      </c>
      <c r="Q1752" s="86">
        <v>640000</v>
      </c>
      <c r="R1752" s="86">
        <v>14420000</v>
      </c>
      <c r="S1752">
        <f t="shared" si="115"/>
        <v>14.42</v>
      </c>
      <c r="T1752" s="86">
        <v>11382</v>
      </c>
      <c r="U1752" t="s">
        <v>828</v>
      </c>
      <c r="W1752" t="s">
        <v>7884</v>
      </c>
    </row>
    <row r="1753" spans="1:23" ht="15" customHeight="1" x14ac:dyDescent="0.25">
      <c r="A1753" t="s">
        <v>2155</v>
      </c>
      <c r="B1753">
        <v>12755356</v>
      </c>
      <c r="C1753" t="s">
        <v>540</v>
      </c>
      <c r="D1753" t="s">
        <v>541</v>
      </c>
      <c r="E1753" s="30" t="s">
        <v>2156</v>
      </c>
      <c r="F1753" t="s">
        <v>549</v>
      </c>
      <c r="G1753" t="s">
        <v>2174</v>
      </c>
      <c r="H1753">
        <v>17314075</v>
      </c>
      <c r="I1753" t="s">
        <v>4421</v>
      </c>
      <c r="J1753" t="s">
        <v>4422</v>
      </c>
      <c r="K1753" t="s">
        <v>549</v>
      </c>
      <c r="L1753" t="s">
        <v>4421</v>
      </c>
      <c r="M1753" t="s">
        <v>4423</v>
      </c>
      <c r="N1753" t="s">
        <v>4424</v>
      </c>
      <c r="O1753" s="87">
        <f t="shared" si="114"/>
        <v>1093.9000000000001</v>
      </c>
      <c r="P1753" t="s">
        <v>555</v>
      </c>
      <c r="Q1753" s="86">
        <v>10939000</v>
      </c>
      <c r="R1753" s="86">
        <v>246310000</v>
      </c>
      <c r="S1753">
        <f t="shared" si="115"/>
        <v>246.31</v>
      </c>
      <c r="T1753" s="86">
        <v>11896</v>
      </c>
      <c r="U1753" t="s">
        <v>714</v>
      </c>
      <c r="W1753" t="s">
        <v>7873</v>
      </c>
    </row>
    <row r="1754" spans="1:23" ht="15" customHeight="1" x14ac:dyDescent="0.25">
      <c r="A1754" t="s">
        <v>2155</v>
      </c>
      <c r="B1754">
        <v>12755356</v>
      </c>
      <c r="C1754" t="s">
        <v>540</v>
      </c>
      <c r="D1754" t="s">
        <v>541</v>
      </c>
      <c r="E1754" s="30" t="s">
        <v>2156</v>
      </c>
      <c r="F1754" t="s">
        <v>549</v>
      </c>
      <c r="G1754" t="s">
        <v>2174</v>
      </c>
      <c r="H1754">
        <v>17314075</v>
      </c>
      <c r="I1754" t="s">
        <v>4425</v>
      </c>
      <c r="J1754" t="s">
        <v>4426</v>
      </c>
      <c r="K1754" t="s">
        <v>549</v>
      </c>
      <c r="L1754" t="s">
        <v>4425</v>
      </c>
      <c r="M1754" t="s">
        <v>4427</v>
      </c>
      <c r="N1754" t="s">
        <v>4428</v>
      </c>
      <c r="O1754" s="87">
        <f t="shared" si="114"/>
        <v>231.1</v>
      </c>
      <c r="P1754" t="s">
        <v>555</v>
      </c>
      <c r="Q1754" s="86">
        <v>2311000</v>
      </c>
      <c r="R1754" s="86">
        <v>52040000</v>
      </c>
      <c r="S1754">
        <f t="shared" si="115"/>
        <v>52.04</v>
      </c>
      <c r="T1754" s="86">
        <v>11894</v>
      </c>
      <c r="U1754" t="s">
        <v>723</v>
      </c>
      <c r="W1754" t="s">
        <v>7874</v>
      </c>
    </row>
    <row r="1755" spans="1:23" ht="15" customHeight="1" x14ac:dyDescent="0.25">
      <c r="A1755" t="s">
        <v>2155</v>
      </c>
      <c r="B1755">
        <v>12755356</v>
      </c>
      <c r="C1755" t="s">
        <v>540</v>
      </c>
      <c r="D1755" t="s">
        <v>541</v>
      </c>
      <c r="E1755" s="30" t="s">
        <v>2156</v>
      </c>
      <c r="F1755" t="s">
        <v>549</v>
      </c>
      <c r="G1755" t="s">
        <v>2174</v>
      </c>
      <c r="H1755">
        <v>17314075</v>
      </c>
      <c r="I1755" t="s">
        <v>4429</v>
      </c>
      <c r="J1755" t="s">
        <v>4430</v>
      </c>
      <c r="K1755" t="s">
        <v>549</v>
      </c>
      <c r="L1755" t="s">
        <v>4429</v>
      </c>
      <c r="M1755" t="s">
        <v>4431</v>
      </c>
      <c r="N1755" t="s">
        <v>4432</v>
      </c>
      <c r="O1755" s="87">
        <f t="shared" si="114"/>
        <v>70.599999999999994</v>
      </c>
      <c r="P1755" t="s">
        <v>555</v>
      </c>
      <c r="Q1755" s="86">
        <v>706000</v>
      </c>
      <c r="R1755" s="86">
        <v>15900000</v>
      </c>
      <c r="S1755">
        <f t="shared" si="115"/>
        <v>15.9</v>
      </c>
      <c r="T1755" s="86">
        <v>11829</v>
      </c>
      <c r="U1755" t="s">
        <v>4363</v>
      </c>
      <c r="W1755" t="s">
        <v>7946</v>
      </c>
    </row>
    <row r="1756" spans="1:23" ht="15" customHeight="1" x14ac:dyDescent="0.25">
      <c r="A1756" t="s">
        <v>2155</v>
      </c>
      <c r="B1756">
        <v>12755356</v>
      </c>
      <c r="C1756" t="s">
        <v>540</v>
      </c>
      <c r="D1756" t="s">
        <v>541</v>
      </c>
      <c r="E1756" s="30" t="s">
        <v>2156</v>
      </c>
      <c r="F1756" t="s">
        <v>549</v>
      </c>
      <c r="G1756" t="s">
        <v>2174</v>
      </c>
      <c r="H1756">
        <v>17314075</v>
      </c>
      <c r="I1756" t="s">
        <v>4433</v>
      </c>
      <c r="J1756" t="s">
        <v>4434</v>
      </c>
      <c r="K1756" t="s">
        <v>549</v>
      </c>
      <c r="L1756" t="s">
        <v>4433</v>
      </c>
      <c r="M1756" t="s">
        <v>4435</v>
      </c>
      <c r="N1756" t="s">
        <v>4436</v>
      </c>
      <c r="O1756" s="87">
        <f t="shared" si="114"/>
        <v>53.5</v>
      </c>
      <c r="P1756" t="s">
        <v>555</v>
      </c>
      <c r="Q1756" s="86">
        <v>535000</v>
      </c>
      <c r="R1756" s="86">
        <v>12050000</v>
      </c>
      <c r="S1756">
        <f t="shared" si="115"/>
        <v>12.05</v>
      </c>
      <c r="T1756" s="86">
        <v>16135</v>
      </c>
      <c r="U1756" t="s">
        <v>659</v>
      </c>
      <c r="W1756" t="s">
        <v>7862</v>
      </c>
    </row>
    <row r="1757" spans="1:23" ht="15" customHeight="1" x14ac:dyDescent="0.25">
      <c r="A1757" t="s">
        <v>2155</v>
      </c>
      <c r="B1757">
        <v>12755356</v>
      </c>
      <c r="C1757" t="s">
        <v>540</v>
      </c>
      <c r="D1757" t="s">
        <v>541</v>
      </c>
      <c r="E1757" s="30" t="s">
        <v>2156</v>
      </c>
      <c r="F1757" t="s">
        <v>549</v>
      </c>
      <c r="G1757" t="s">
        <v>2174</v>
      </c>
      <c r="H1757">
        <v>17314075</v>
      </c>
      <c r="I1757" t="s">
        <v>4437</v>
      </c>
      <c r="J1757" t="s">
        <v>4438</v>
      </c>
      <c r="K1757" t="s">
        <v>549</v>
      </c>
      <c r="L1757" t="s">
        <v>4437</v>
      </c>
      <c r="M1757" t="s">
        <v>4439</v>
      </c>
      <c r="N1757" t="s">
        <v>2266</v>
      </c>
      <c r="O1757" s="87">
        <f t="shared" si="114"/>
        <v>9.3000000000000007</v>
      </c>
      <c r="P1757" t="s">
        <v>555</v>
      </c>
      <c r="Q1757" s="86">
        <v>93000</v>
      </c>
      <c r="R1757" s="86">
        <v>2090000</v>
      </c>
      <c r="S1757">
        <f t="shared" si="115"/>
        <v>2.09</v>
      </c>
      <c r="T1757" s="86">
        <v>11895</v>
      </c>
      <c r="U1757" t="s">
        <v>2267</v>
      </c>
      <c r="W1757" t="s">
        <v>7960</v>
      </c>
    </row>
    <row r="1758" spans="1:23" ht="15" customHeight="1" x14ac:dyDescent="0.25">
      <c r="A1758" t="s">
        <v>2155</v>
      </c>
      <c r="B1758">
        <v>12755356</v>
      </c>
      <c r="C1758" t="s">
        <v>540</v>
      </c>
      <c r="D1758" t="s">
        <v>541</v>
      </c>
      <c r="E1758" s="30" t="s">
        <v>2156</v>
      </c>
      <c r="F1758" t="s">
        <v>549</v>
      </c>
      <c r="G1758" t="s">
        <v>2174</v>
      </c>
      <c r="H1758">
        <v>17314075</v>
      </c>
      <c r="I1758" t="s">
        <v>4440</v>
      </c>
      <c r="J1758" t="s">
        <v>4441</v>
      </c>
      <c r="K1758" t="s">
        <v>549</v>
      </c>
      <c r="L1758" t="s">
        <v>4440</v>
      </c>
      <c r="M1758" t="s">
        <v>4442</v>
      </c>
      <c r="N1758" t="s">
        <v>4443</v>
      </c>
      <c r="O1758" s="87">
        <f t="shared" si="114"/>
        <v>279</v>
      </c>
      <c r="P1758" t="s">
        <v>555</v>
      </c>
      <c r="Q1758" s="86">
        <v>2790000</v>
      </c>
      <c r="R1758" s="86">
        <v>62820000</v>
      </c>
      <c r="S1758">
        <f t="shared" si="115"/>
        <v>62.82</v>
      </c>
      <c r="T1758" s="86">
        <v>11750</v>
      </c>
      <c r="U1758" t="s">
        <v>1062</v>
      </c>
      <c r="W1758" t="s">
        <v>7912</v>
      </c>
    </row>
    <row r="1759" spans="1:23" ht="15" customHeight="1" x14ac:dyDescent="0.25">
      <c r="A1759" t="s">
        <v>2155</v>
      </c>
      <c r="B1759">
        <v>12755356</v>
      </c>
      <c r="C1759" t="s">
        <v>540</v>
      </c>
      <c r="D1759" t="s">
        <v>541</v>
      </c>
      <c r="E1759" s="30" t="s">
        <v>2156</v>
      </c>
      <c r="F1759" t="s">
        <v>549</v>
      </c>
      <c r="G1759" t="s">
        <v>2174</v>
      </c>
      <c r="H1759">
        <v>17314075</v>
      </c>
      <c r="I1759" t="s">
        <v>4444</v>
      </c>
      <c r="J1759" t="s">
        <v>4445</v>
      </c>
      <c r="K1759" t="s">
        <v>549</v>
      </c>
      <c r="L1759" t="s">
        <v>4444</v>
      </c>
      <c r="M1759" t="s">
        <v>4446</v>
      </c>
      <c r="N1759" t="s">
        <v>4447</v>
      </c>
      <c r="O1759" s="87">
        <f t="shared" si="114"/>
        <v>121</v>
      </c>
      <c r="P1759" t="s">
        <v>555</v>
      </c>
      <c r="Q1759" s="86">
        <v>1210000</v>
      </c>
      <c r="R1759" s="86">
        <v>27250000</v>
      </c>
      <c r="S1759">
        <f t="shared" si="115"/>
        <v>27.25</v>
      </c>
      <c r="T1759" s="86">
        <v>11799</v>
      </c>
      <c r="U1759" t="s">
        <v>728</v>
      </c>
      <c r="W1759" t="s">
        <v>7875</v>
      </c>
    </row>
    <row r="1760" spans="1:23" ht="15" customHeight="1" x14ac:dyDescent="0.25">
      <c r="A1760" t="s">
        <v>2155</v>
      </c>
      <c r="B1760">
        <v>12755356</v>
      </c>
      <c r="C1760" t="s">
        <v>540</v>
      </c>
      <c r="D1760" t="s">
        <v>541</v>
      </c>
      <c r="E1760" s="30" t="s">
        <v>2156</v>
      </c>
      <c r="F1760" t="s">
        <v>549</v>
      </c>
      <c r="G1760" t="s">
        <v>2174</v>
      </c>
      <c r="H1760">
        <v>17314075</v>
      </c>
      <c r="I1760" t="s">
        <v>4448</v>
      </c>
      <c r="J1760" t="s">
        <v>4449</v>
      </c>
      <c r="K1760" t="s">
        <v>549</v>
      </c>
      <c r="L1760" t="s">
        <v>4448</v>
      </c>
      <c r="M1760" t="s">
        <v>4450</v>
      </c>
      <c r="N1760" t="s">
        <v>2256</v>
      </c>
      <c r="O1760" s="87">
        <f t="shared" si="114"/>
        <v>60.5</v>
      </c>
      <c r="P1760" t="s">
        <v>555</v>
      </c>
      <c r="Q1760" s="86">
        <v>605000</v>
      </c>
      <c r="R1760" s="86">
        <v>13620000</v>
      </c>
      <c r="S1760">
        <f t="shared" si="115"/>
        <v>13.62</v>
      </c>
      <c r="T1760" s="86">
        <v>14852</v>
      </c>
      <c r="U1760" t="s">
        <v>2257</v>
      </c>
      <c r="W1760" t="s">
        <v>7962</v>
      </c>
    </row>
    <row r="1761" spans="1:23" ht="15" customHeight="1" x14ac:dyDescent="0.25">
      <c r="A1761" t="s">
        <v>2155</v>
      </c>
      <c r="B1761">
        <v>12755356</v>
      </c>
      <c r="C1761" t="s">
        <v>540</v>
      </c>
      <c r="D1761" t="s">
        <v>541</v>
      </c>
      <c r="E1761" s="30" t="s">
        <v>2156</v>
      </c>
      <c r="F1761" t="s">
        <v>549</v>
      </c>
      <c r="G1761" t="s">
        <v>2174</v>
      </c>
      <c r="H1761">
        <v>17314075</v>
      </c>
      <c r="I1761" t="s">
        <v>4451</v>
      </c>
      <c r="J1761" t="s">
        <v>4452</v>
      </c>
      <c r="K1761" t="s">
        <v>549</v>
      </c>
      <c r="L1761" t="s">
        <v>4451</v>
      </c>
      <c r="M1761" t="s">
        <v>4453</v>
      </c>
      <c r="N1761" t="s">
        <v>4454</v>
      </c>
      <c r="O1761" s="87">
        <f t="shared" si="114"/>
        <v>64.5</v>
      </c>
      <c r="P1761" t="s">
        <v>555</v>
      </c>
      <c r="Q1761" s="86">
        <v>645000</v>
      </c>
      <c r="R1761" s="86">
        <v>14520000</v>
      </c>
      <c r="S1761">
        <f t="shared" si="115"/>
        <v>14.52</v>
      </c>
      <c r="T1761" s="86">
        <v>11829</v>
      </c>
      <c r="U1761" t="s">
        <v>4363</v>
      </c>
      <c r="W1761" t="s">
        <v>7946</v>
      </c>
    </row>
    <row r="1762" spans="1:23" ht="15" customHeight="1" x14ac:dyDescent="0.25">
      <c r="A1762" t="s">
        <v>2155</v>
      </c>
      <c r="B1762">
        <v>12755356</v>
      </c>
      <c r="C1762" t="s">
        <v>540</v>
      </c>
      <c r="D1762" t="s">
        <v>541</v>
      </c>
      <c r="E1762" s="30" t="s">
        <v>2156</v>
      </c>
      <c r="F1762" t="s">
        <v>549</v>
      </c>
      <c r="G1762" t="s">
        <v>2174</v>
      </c>
      <c r="H1762">
        <v>17314075</v>
      </c>
      <c r="I1762" t="s">
        <v>4455</v>
      </c>
      <c r="J1762" t="s">
        <v>4456</v>
      </c>
      <c r="K1762" t="s">
        <v>549</v>
      </c>
      <c r="L1762" t="s">
        <v>4455</v>
      </c>
      <c r="M1762" t="s">
        <v>4457</v>
      </c>
      <c r="N1762" t="s">
        <v>4458</v>
      </c>
      <c r="O1762" s="87">
        <f t="shared" si="114"/>
        <v>72</v>
      </c>
      <c r="P1762" t="s">
        <v>555</v>
      </c>
      <c r="Q1762" s="86">
        <v>720000</v>
      </c>
      <c r="R1762" s="86">
        <v>16210000</v>
      </c>
      <c r="S1762">
        <f t="shared" si="115"/>
        <v>16.21</v>
      </c>
      <c r="T1762" s="86">
        <v>11915</v>
      </c>
      <c r="U1762" t="s">
        <v>4146</v>
      </c>
      <c r="W1762" t="s">
        <v>8617</v>
      </c>
    </row>
    <row r="1763" spans="1:23" ht="15" customHeight="1" x14ac:dyDescent="0.25">
      <c r="A1763" t="s">
        <v>2155</v>
      </c>
      <c r="B1763">
        <v>12755356</v>
      </c>
      <c r="C1763" t="s">
        <v>540</v>
      </c>
      <c r="D1763" t="s">
        <v>541</v>
      </c>
      <c r="E1763" s="30" t="s">
        <v>2156</v>
      </c>
      <c r="F1763" t="s">
        <v>549</v>
      </c>
      <c r="G1763" t="s">
        <v>2174</v>
      </c>
      <c r="H1763">
        <v>17314075</v>
      </c>
      <c r="I1763" t="s">
        <v>4459</v>
      </c>
      <c r="J1763" t="s">
        <v>4460</v>
      </c>
      <c r="K1763" t="s">
        <v>549</v>
      </c>
      <c r="L1763" t="s">
        <v>4459</v>
      </c>
      <c r="M1763" t="s">
        <v>4461</v>
      </c>
      <c r="N1763" t="s">
        <v>4462</v>
      </c>
      <c r="O1763" s="87">
        <f t="shared" si="114"/>
        <v>328.8</v>
      </c>
      <c r="P1763" t="s">
        <v>555</v>
      </c>
      <c r="Q1763" s="86">
        <v>3288000</v>
      </c>
      <c r="R1763" s="86">
        <v>74030000</v>
      </c>
      <c r="S1763">
        <f t="shared" si="115"/>
        <v>74.03</v>
      </c>
      <c r="T1763" s="86">
        <v>11358</v>
      </c>
      <c r="U1763" t="s">
        <v>1057</v>
      </c>
      <c r="W1763" t="s">
        <v>7911</v>
      </c>
    </row>
    <row r="1764" spans="1:23" ht="15" customHeight="1" x14ac:dyDescent="0.25">
      <c r="A1764" t="s">
        <v>2155</v>
      </c>
      <c r="B1764">
        <v>12755356</v>
      </c>
      <c r="C1764" t="s">
        <v>540</v>
      </c>
      <c r="D1764" t="s">
        <v>541</v>
      </c>
      <c r="E1764" s="30" t="s">
        <v>2156</v>
      </c>
      <c r="F1764" t="s">
        <v>549</v>
      </c>
      <c r="G1764" t="s">
        <v>2174</v>
      </c>
      <c r="H1764">
        <v>17314075</v>
      </c>
      <c r="I1764" t="s">
        <v>4463</v>
      </c>
      <c r="J1764" t="s">
        <v>4464</v>
      </c>
      <c r="K1764" t="s">
        <v>549</v>
      </c>
      <c r="L1764" t="s">
        <v>4463</v>
      </c>
      <c r="M1764" t="s">
        <v>4465</v>
      </c>
      <c r="N1764" t="s">
        <v>4466</v>
      </c>
      <c r="O1764" s="87">
        <f t="shared" si="114"/>
        <v>49</v>
      </c>
      <c r="P1764" t="s">
        <v>555</v>
      </c>
      <c r="Q1764" s="86">
        <v>490000</v>
      </c>
      <c r="R1764" s="86">
        <v>11030000</v>
      </c>
      <c r="S1764">
        <f t="shared" si="115"/>
        <v>11.03</v>
      </c>
      <c r="T1764" s="86">
        <v>11804</v>
      </c>
      <c r="U1764" t="s">
        <v>679</v>
      </c>
      <c r="W1764" t="s">
        <v>7866</v>
      </c>
    </row>
    <row r="1765" spans="1:23" ht="15" customHeight="1" x14ac:dyDescent="0.25">
      <c r="A1765" t="s">
        <v>2155</v>
      </c>
      <c r="B1765">
        <v>12755356</v>
      </c>
      <c r="C1765" t="s">
        <v>540</v>
      </c>
      <c r="D1765" t="s">
        <v>541</v>
      </c>
      <c r="E1765" s="30" t="s">
        <v>2156</v>
      </c>
      <c r="F1765" t="s">
        <v>549</v>
      </c>
      <c r="G1765" t="s">
        <v>2174</v>
      </c>
      <c r="H1765">
        <v>17314075</v>
      </c>
      <c r="I1765" t="s">
        <v>4467</v>
      </c>
      <c r="J1765" t="s">
        <v>4468</v>
      </c>
      <c r="K1765" t="s">
        <v>549</v>
      </c>
      <c r="L1765" t="s">
        <v>4467</v>
      </c>
      <c r="M1765" t="s">
        <v>4469</v>
      </c>
      <c r="N1765" t="s">
        <v>4470</v>
      </c>
      <c r="O1765" s="87">
        <f t="shared" si="114"/>
        <v>49</v>
      </c>
      <c r="P1765" t="s">
        <v>555</v>
      </c>
      <c r="Q1765" s="86">
        <v>490000</v>
      </c>
      <c r="R1765" s="86">
        <v>11030000</v>
      </c>
      <c r="S1765">
        <f t="shared" si="115"/>
        <v>11.03</v>
      </c>
      <c r="T1765" s="86">
        <v>11807</v>
      </c>
      <c r="U1765" t="s">
        <v>4471</v>
      </c>
      <c r="W1765" t="s">
        <v>8630</v>
      </c>
    </row>
    <row r="1766" spans="1:23" ht="15" customHeight="1" x14ac:dyDescent="0.25">
      <c r="A1766" t="s">
        <v>2155</v>
      </c>
      <c r="B1766">
        <v>12755356</v>
      </c>
      <c r="C1766" t="s">
        <v>540</v>
      </c>
      <c r="D1766" t="s">
        <v>541</v>
      </c>
      <c r="E1766" s="30" t="s">
        <v>2156</v>
      </c>
      <c r="F1766" t="s">
        <v>549</v>
      </c>
      <c r="G1766" t="s">
        <v>2174</v>
      </c>
      <c r="H1766">
        <v>17314075</v>
      </c>
      <c r="I1766" t="s">
        <v>4472</v>
      </c>
      <c r="J1766" t="s">
        <v>4473</v>
      </c>
      <c r="K1766" t="s">
        <v>549</v>
      </c>
      <c r="L1766" t="s">
        <v>4472</v>
      </c>
      <c r="M1766" t="s">
        <v>4474</v>
      </c>
      <c r="N1766" t="s">
        <v>4475</v>
      </c>
      <c r="O1766" s="87">
        <f t="shared" si="114"/>
        <v>154.6</v>
      </c>
      <c r="P1766" t="s">
        <v>555</v>
      </c>
      <c r="Q1766" s="86">
        <v>1546000</v>
      </c>
      <c r="R1766" s="86">
        <v>34810000</v>
      </c>
      <c r="S1766">
        <f t="shared" si="115"/>
        <v>34.81</v>
      </c>
      <c r="T1766" s="86">
        <v>11829</v>
      </c>
      <c r="U1766" t="s">
        <v>4363</v>
      </c>
      <c r="W1766" t="s">
        <v>7946</v>
      </c>
    </row>
    <row r="1767" spans="1:23" ht="15" customHeight="1" x14ac:dyDescent="0.25">
      <c r="A1767" t="s">
        <v>2155</v>
      </c>
      <c r="B1767">
        <v>12755356</v>
      </c>
      <c r="C1767" t="s">
        <v>540</v>
      </c>
      <c r="D1767" t="s">
        <v>541</v>
      </c>
      <c r="E1767" s="30" t="s">
        <v>2156</v>
      </c>
      <c r="F1767" t="s">
        <v>549</v>
      </c>
      <c r="G1767" t="s">
        <v>2174</v>
      </c>
      <c r="H1767">
        <v>17314075</v>
      </c>
      <c r="I1767" t="s">
        <v>4476</v>
      </c>
      <c r="J1767" t="s">
        <v>4477</v>
      </c>
      <c r="K1767" t="s">
        <v>549</v>
      </c>
      <c r="L1767" t="s">
        <v>4476</v>
      </c>
      <c r="M1767" t="s">
        <v>4478</v>
      </c>
      <c r="N1767" t="s">
        <v>4479</v>
      </c>
      <c r="O1767" s="87">
        <f t="shared" si="114"/>
        <v>706</v>
      </c>
      <c r="P1767" t="s">
        <v>555</v>
      </c>
      <c r="Q1767" s="86">
        <v>7060000</v>
      </c>
      <c r="R1767" s="86">
        <v>158970000</v>
      </c>
      <c r="S1767">
        <f t="shared" si="115"/>
        <v>158.97</v>
      </c>
      <c r="T1767" s="86">
        <v>11889</v>
      </c>
      <c r="U1767" t="s">
        <v>780</v>
      </c>
      <c r="W1767" t="s">
        <v>7881</v>
      </c>
    </row>
    <row r="1768" spans="1:23" ht="15" customHeight="1" x14ac:dyDescent="0.25">
      <c r="A1768" t="s">
        <v>2155</v>
      </c>
      <c r="B1768">
        <v>12755356</v>
      </c>
      <c r="C1768" t="s">
        <v>540</v>
      </c>
      <c r="D1768" t="s">
        <v>541</v>
      </c>
      <c r="E1768" s="30" t="s">
        <v>2156</v>
      </c>
      <c r="F1768" t="s">
        <v>549</v>
      </c>
      <c r="G1768" t="s">
        <v>2174</v>
      </c>
      <c r="H1768">
        <v>17314075</v>
      </c>
      <c r="I1768" t="s">
        <v>4480</v>
      </c>
      <c r="J1768" t="s">
        <v>4481</v>
      </c>
      <c r="K1768" t="s">
        <v>549</v>
      </c>
      <c r="L1768" t="s">
        <v>4480</v>
      </c>
      <c r="M1768" t="s">
        <v>4482</v>
      </c>
      <c r="N1768" t="s">
        <v>4483</v>
      </c>
      <c r="O1768" s="87">
        <f t="shared" si="114"/>
        <v>48.5</v>
      </c>
      <c r="P1768" t="s">
        <v>555</v>
      </c>
      <c r="Q1768" s="86">
        <v>485000</v>
      </c>
      <c r="R1768" s="86">
        <v>10920000</v>
      </c>
      <c r="S1768">
        <f t="shared" si="115"/>
        <v>10.92</v>
      </c>
      <c r="T1768" s="86">
        <v>11885</v>
      </c>
      <c r="U1768" t="s">
        <v>789</v>
      </c>
      <c r="W1768" t="s">
        <v>7679</v>
      </c>
    </row>
    <row r="1769" spans="1:23" ht="15" customHeight="1" x14ac:dyDescent="0.25">
      <c r="A1769" t="s">
        <v>2155</v>
      </c>
      <c r="B1769">
        <v>12755356</v>
      </c>
      <c r="C1769" t="s">
        <v>540</v>
      </c>
      <c r="D1769" t="s">
        <v>541</v>
      </c>
      <c r="E1769" s="30" t="s">
        <v>2156</v>
      </c>
      <c r="F1769" t="s">
        <v>549</v>
      </c>
      <c r="G1769" t="s">
        <v>2174</v>
      </c>
      <c r="H1769">
        <v>17314075</v>
      </c>
      <c r="I1769" t="s">
        <v>4484</v>
      </c>
      <c r="J1769" t="s">
        <v>4485</v>
      </c>
      <c r="K1769" t="s">
        <v>549</v>
      </c>
      <c r="L1769" t="s">
        <v>4484</v>
      </c>
      <c r="M1769" t="s">
        <v>4486</v>
      </c>
      <c r="N1769" t="s">
        <v>2247</v>
      </c>
      <c r="O1769" s="87">
        <f t="shared" si="114"/>
        <v>40.5</v>
      </c>
      <c r="P1769" t="s">
        <v>555</v>
      </c>
      <c r="Q1769" s="86">
        <v>405000</v>
      </c>
      <c r="R1769" s="86">
        <v>9120000</v>
      </c>
      <c r="S1769">
        <f t="shared" si="115"/>
        <v>9.1199999999999992</v>
      </c>
      <c r="T1769" s="86">
        <v>11833</v>
      </c>
      <c r="U1769" t="s">
        <v>2248</v>
      </c>
      <c r="W1769" t="s">
        <v>7965</v>
      </c>
    </row>
    <row r="1770" spans="1:23" ht="15" customHeight="1" x14ac:dyDescent="0.25">
      <c r="A1770" t="s">
        <v>2155</v>
      </c>
      <c r="B1770">
        <v>12755356</v>
      </c>
      <c r="C1770" t="s">
        <v>540</v>
      </c>
      <c r="D1770" t="s">
        <v>541</v>
      </c>
      <c r="E1770" s="30" t="s">
        <v>2156</v>
      </c>
      <c r="F1770" t="s">
        <v>549</v>
      </c>
      <c r="G1770" t="s">
        <v>2174</v>
      </c>
      <c r="H1770">
        <v>17314075</v>
      </c>
      <c r="I1770" t="s">
        <v>4487</v>
      </c>
      <c r="J1770" t="s">
        <v>4488</v>
      </c>
      <c r="K1770" t="s">
        <v>549</v>
      </c>
      <c r="L1770" t="s">
        <v>4487</v>
      </c>
      <c r="M1770" t="s">
        <v>4489</v>
      </c>
      <c r="N1770" t="s">
        <v>4490</v>
      </c>
      <c r="O1770" s="87">
        <f t="shared" si="114"/>
        <v>164.4</v>
      </c>
      <c r="P1770" t="s">
        <v>555</v>
      </c>
      <c r="Q1770" s="86">
        <v>1644000</v>
      </c>
      <c r="R1770" s="86">
        <v>37020000</v>
      </c>
      <c r="S1770">
        <f t="shared" si="115"/>
        <v>37.020000000000003</v>
      </c>
      <c r="T1770" s="86">
        <v>11358</v>
      </c>
      <c r="U1770" t="s">
        <v>1057</v>
      </c>
      <c r="W1770" t="s">
        <v>7911</v>
      </c>
    </row>
    <row r="1771" spans="1:23" ht="15" customHeight="1" x14ac:dyDescent="0.25">
      <c r="A1771" t="s">
        <v>2155</v>
      </c>
      <c r="B1771">
        <v>12755356</v>
      </c>
      <c r="C1771" t="s">
        <v>540</v>
      </c>
      <c r="D1771" t="s">
        <v>541</v>
      </c>
      <c r="E1771" s="30" t="s">
        <v>2156</v>
      </c>
      <c r="F1771" t="s">
        <v>549</v>
      </c>
      <c r="G1771" t="s">
        <v>2174</v>
      </c>
      <c r="H1771">
        <v>17314075</v>
      </c>
      <c r="I1771" t="s">
        <v>4491</v>
      </c>
      <c r="J1771" t="s">
        <v>4492</v>
      </c>
      <c r="K1771" t="s">
        <v>549</v>
      </c>
      <c r="L1771" t="s">
        <v>4491</v>
      </c>
      <c r="M1771" t="s">
        <v>4493</v>
      </c>
      <c r="N1771" t="s">
        <v>4494</v>
      </c>
      <c r="O1771" s="87">
        <f t="shared" si="114"/>
        <v>89.25</v>
      </c>
      <c r="P1771" t="s">
        <v>555</v>
      </c>
      <c r="Q1771" s="86">
        <v>892500</v>
      </c>
      <c r="R1771" s="86">
        <v>20100000</v>
      </c>
      <c r="S1771">
        <f t="shared" si="115"/>
        <v>20.100000000000001</v>
      </c>
      <c r="T1771" s="86">
        <v>14832</v>
      </c>
      <c r="U1771" t="s">
        <v>4209</v>
      </c>
      <c r="W1771" t="s">
        <v>7967</v>
      </c>
    </row>
    <row r="1772" spans="1:23" ht="15" customHeight="1" x14ac:dyDescent="0.25">
      <c r="A1772" t="s">
        <v>2155</v>
      </c>
      <c r="B1772">
        <v>12755356</v>
      </c>
      <c r="C1772" t="s">
        <v>540</v>
      </c>
      <c r="D1772" t="s">
        <v>541</v>
      </c>
      <c r="E1772" s="30" t="s">
        <v>2156</v>
      </c>
      <c r="F1772" t="s">
        <v>549</v>
      </c>
      <c r="G1772" t="s">
        <v>2174</v>
      </c>
      <c r="H1772">
        <v>17314075</v>
      </c>
      <c r="I1772" t="s">
        <v>4495</v>
      </c>
      <c r="J1772" t="s">
        <v>4496</v>
      </c>
      <c r="K1772" t="s">
        <v>549</v>
      </c>
      <c r="L1772" t="s">
        <v>4495</v>
      </c>
      <c r="M1772" t="s">
        <v>4497</v>
      </c>
      <c r="N1772" t="s">
        <v>4498</v>
      </c>
      <c r="O1772" s="87">
        <f t="shared" si="114"/>
        <v>104.75</v>
      </c>
      <c r="P1772" t="s">
        <v>555</v>
      </c>
      <c r="Q1772" s="86">
        <v>1047500</v>
      </c>
      <c r="R1772" s="86">
        <v>23590000</v>
      </c>
      <c r="S1772">
        <f t="shared" si="115"/>
        <v>23.59</v>
      </c>
      <c r="T1772" s="86">
        <v>11829</v>
      </c>
      <c r="U1772" t="s">
        <v>4363</v>
      </c>
      <c r="W1772" t="s">
        <v>7946</v>
      </c>
    </row>
    <row r="1773" spans="1:23" ht="15" customHeight="1" x14ac:dyDescent="0.25">
      <c r="A1773" t="s">
        <v>2155</v>
      </c>
      <c r="B1773">
        <v>12755356</v>
      </c>
      <c r="C1773" t="s">
        <v>540</v>
      </c>
      <c r="D1773" t="s">
        <v>541</v>
      </c>
      <c r="E1773" s="30" t="s">
        <v>2156</v>
      </c>
      <c r="F1773" t="s">
        <v>549</v>
      </c>
      <c r="G1773" t="s">
        <v>2174</v>
      </c>
      <c r="H1773">
        <v>17314075</v>
      </c>
      <c r="I1773" t="s">
        <v>4499</v>
      </c>
      <c r="J1773" t="s">
        <v>4500</v>
      </c>
      <c r="K1773" t="s">
        <v>549</v>
      </c>
      <c r="L1773" t="s">
        <v>4499</v>
      </c>
      <c r="M1773" t="s">
        <v>4501</v>
      </c>
      <c r="N1773" t="s">
        <v>4502</v>
      </c>
      <c r="O1773" s="87">
        <f t="shared" si="114"/>
        <v>5550</v>
      </c>
      <c r="P1773" t="s">
        <v>555</v>
      </c>
      <c r="Q1773" s="86">
        <v>55500000</v>
      </c>
      <c r="R1773" s="86">
        <v>1257560000</v>
      </c>
      <c r="S1773" s="168">
        <f t="shared" si="115"/>
        <v>1257.56</v>
      </c>
      <c r="T1773" s="86">
        <v>11727</v>
      </c>
      <c r="U1773" t="s">
        <v>775</v>
      </c>
      <c r="W1773" t="s">
        <v>4725</v>
      </c>
    </row>
    <row r="1774" spans="1:23" ht="15" customHeight="1" x14ac:dyDescent="0.25">
      <c r="A1774" t="s">
        <v>2155</v>
      </c>
      <c r="B1774">
        <v>12755356</v>
      </c>
      <c r="C1774" t="s">
        <v>540</v>
      </c>
      <c r="D1774" t="s">
        <v>541</v>
      </c>
      <c r="E1774" s="30" t="s">
        <v>2156</v>
      </c>
      <c r="F1774" t="s">
        <v>549</v>
      </c>
      <c r="G1774" t="s">
        <v>2174</v>
      </c>
      <c r="H1774">
        <v>17314075</v>
      </c>
      <c r="I1774" t="s">
        <v>4503</v>
      </c>
      <c r="J1774" t="s">
        <v>4504</v>
      </c>
      <c r="K1774" t="s">
        <v>549</v>
      </c>
      <c r="L1774" t="s">
        <v>4503</v>
      </c>
      <c r="M1774" t="s">
        <v>4505</v>
      </c>
      <c r="N1774" t="s">
        <v>2214</v>
      </c>
      <c r="O1774" s="87">
        <f t="shared" si="114"/>
        <v>409.2</v>
      </c>
      <c r="P1774" t="s">
        <v>555</v>
      </c>
      <c r="Q1774" s="86">
        <v>4092000</v>
      </c>
      <c r="R1774" s="86">
        <v>92720000</v>
      </c>
      <c r="S1774">
        <f t="shared" si="115"/>
        <v>92.72</v>
      </c>
      <c r="T1774" s="86">
        <v>11727</v>
      </c>
      <c r="U1774" t="s">
        <v>775</v>
      </c>
      <c r="W1774" t="s">
        <v>4725</v>
      </c>
    </row>
    <row r="1775" spans="1:23" ht="15" customHeight="1" x14ac:dyDescent="0.25">
      <c r="A1775" t="s">
        <v>2155</v>
      </c>
      <c r="B1775">
        <v>12755356</v>
      </c>
      <c r="C1775" t="s">
        <v>540</v>
      </c>
      <c r="D1775" t="s">
        <v>541</v>
      </c>
      <c r="E1775" s="30" t="s">
        <v>2156</v>
      </c>
      <c r="F1775" t="s">
        <v>549</v>
      </c>
      <c r="G1775" t="s">
        <v>2174</v>
      </c>
      <c r="H1775">
        <v>17314075</v>
      </c>
      <c r="I1775" t="s">
        <v>4506</v>
      </c>
      <c r="J1775" t="s">
        <v>4507</v>
      </c>
      <c r="K1775" t="s">
        <v>549</v>
      </c>
      <c r="L1775" t="s">
        <v>4506</v>
      </c>
      <c r="M1775" t="s">
        <v>4508</v>
      </c>
      <c r="N1775" t="s">
        <v>4509</v>
      </c>
      <c r="O1775" s="87">
        <f t="shared" si="114"/>
        <v>4950</v>
      </c>
      <c r="P1775" t="s">
        <v>555</v>
      </c>
      <c r="Q1775" s="86">
        <v>49500000</v>
      </c>
      <c r="R1775" s="86">
        <v>1121610000</v>
      </c>
      <c r="S1775">
        <f t="shared" si="115"/>
        <v>1121.6099999999999</v>
      </c>
      <c r="T1775" s="86">
        <v>11727</v>
      </c>
      <c r="U1775" t="s">
        <v>775</v>
      </c>
      <c r="W1775" t="s">
        <v>4725</v>
      </c>
    </row>
    <row r="1776" spans="1:23" ht="15" customHeight="1" x14ac:dyDescent="0.25">
      <c r="A1776" t="s">
        <v>2155</v>
      </c>
      <c r="B1776">
        <v>12755356</v>
      </c>
      <c r="C1776" t="s">
        <v>540</v>
      </c>
      <c r="D1776" t="s">
        <v>541</v>
      </c>
      <c r="E1776" s="30" t="s">
        <v>2156</v>
      </c>
      <c r="F1776" t="s">
        <v>549</v>
      </c>
      <c r="G1776" t="s">
        <v>2174</v>
      </c>
      <c r="H1776">
        <v>17314075</v>
      </c>
      <c r="I1776" t="s">
        <v>4510</v>
      </c>
      <c r="J1776" t="s">
        <v>4511</v>
      </c>
      <c r="K1776" t="s">
        <v>549</v>
      </c>
      <c r="L1776" t="s">
        <v>4510</v>
      </c>
      <c r="M1776" t="s">
        <v>4512</v>
      </c>
      <c r="N1776" t="s">
        <v>2210</v>
      </c>
      <c r="O1776" s="87">
        <f t="shared" si="114"/>
        <v>372</v>
      </c>
      <c r="P1776" t="s">
        <v>555</v>
      </c>
      <c r="Q1776" s="86">
        <v>3720000</v>
      </c>
      <c r="R1776" s="86">
        <v>84290000</v>
      </c>
      <c r="S1776">
        <f t="shared" si="115"/>
        <v>84.29</v>
      </c>
      <c r="T1776" s="86">
        <v>11798</v>
      </c>
      <c r="U1776" t="s">
        <v>770</v>
      </c>
      <c r="W1776" t="s">
        <v>7880</v>
      </c>
    </row>
    <row r="1777" spans="1:23" ht="15" customHeight="1" x14ac:dyDescent="0.25">
      <c r="A1777" t="s">
        <v>2155</v>
      </c>
      <c r="B1777">
        <v>12755356</v>
      </c>
      <c r="C1777" t="s">
        <v>540</v>
      </c>
      <c r="D1777" t="s">
        <v>541</v>
      </c>
      <c r="E1777" s="30" t="s">
        <v>2156</v>
      </c>
      <c r="F1777" t="s">
        <v>549</v>
      </c>
      <c r="G1777" t="s">
        <v>2174</v>
      </c>
      <c r="H1777">
        <v>17314075</v>
      </c>
      <c r="I1777" t="s">
        <v>4513</v>
      </c>
      <c r="J1777" t="s">
        <v>4514</v>
      </c>
      <c r="K1777" t="s">
        <v>549</v>
      </c>
      <c r="L1777" t="s">
        <v>4513</v>
      </c>
      <c r="M1777" t="s">
        <v>4515</v>
      </c>
      <c r="N1777" t="s">
        <v>4516</v>
      </c>
      <c r="O1777" s="87">
        <f t="shared" si="114"/>
        <v>1353</v>
      </c>
      <c r="P1777" t="s">
        <v>555</v>
      </c>
      <c r="Q1777" s="86">
        <v>13530000</v>
      </c>
      <c r="R1777" s="86">
        <v>306570000</v>
      </c>
      <c r="S1777">
        <f t="shared" si="115"/>
        <v>306.57</v>
      </c>
      <c r="T1777" s="86">
        <v>11727</v>
      </c>
      <c r="U1777" t="s">
        <v>775</v>
      </c>
      <c r="W1777" t="s">
        <v>4725</v>
      </c>
    </row>
    <row r="1778" spans="1:23" ht="15" customHeight="1" x14ac:dyDescent="0.25">
      <c r="A1778" t="s">
        <v>2155</v>
      </c>
      <c r="B1778">
        <v>12755356</v>
      </c>
      <c r="C1778" t="s">
        <v>540</v>
      </c>
      <c r="D1778" t="s">
        <v>541</v>
      </c>
      <c r="E1778" s="30" t="s">
        <v>2156</v>
      </c>
      <c r="F1778" t="s">
        <v>549</v>
      </c>
      <c r="G1778" t="s">
        <v>2174</v>
      </c>
      <c r="H1778">
        <v>17314075</v>
      </c>
      <c r="I1778" t="s">
        <v>4517</v>
      </c>
      <c r="J1778" t="s">
        <v>4518</v>
      </c>
      <c r="K1778" t="s">
        <v>549</v>
      </c>
      <c r="L1778" t="s">
        <v>4517</v>
      </c>
      <c r="M1778" t="s">
        <v>4519</v>
      </c>
      <c r="N1778" t="s">
        <v>4520</v>
      </c>
      <c r="O1778" s="87">
        <f t="shared" si="114"/>
        <v>1480</v>
      </c>
      <c r="P1778" t="s">
        <v>555</v>
      </c>
      <c r="Q1778" s="86">
        <v>14800000</v>
      </c>
      <c r="R1778" s="86">
        <v>335350000</v>
      </c>
      <c r="S1778">
        <f t="shared" si="115"/>
        <v>335.35</v>
      </c>
      <c r="T1778" s="86">
        <v>11727</v>
      </c>
      <c r="U1778" t="s">
        <v>775</v>
      </c>
      <c r="W1778" t="s">
        <v>4725</v>
      </c>
    </row>
    <row r="1779" spans="1:23" ht="15" customHeight="1" x14ac:dyDescent="0.25">
      <c r="A1779" t="s">
        <v>2155</v>
      </c>
      <c r="B1779">
        <v>12755356</v>
      </c>
      <c r="C1779" t="s">
        <v>540</v>
      </c>
      <c r="D1779" t="s">
        <v>541</v>
      </c>
      <c r="E1779" s="30" t="s">
        <v>2156</v>
      </c>
      <c r="F1779" t="s">
        <v>549</v>
      </c>
      <c r="G1779" t="s">
        <v>2174</v>
      </c>
      <c r="H1779">
        <v>17314075</v>
      </c>
      <c r="I1779" t="s">
        <v>4521</v>
      </c>
      <c r="J1779" t="s">
        <v>4522</v>
      </c>
      <c r="K1779" t="s">
        <v>549</v>
      </c>
      <c r="L1779" t="s">
        <v>4521</v>
      </c>
      <c r="M1779" t="s">
        <v>4523</v>
      </c>
      <c r="N1779" t="s">
        <v>4524</v>
      </c>
      <c r="O1779" s="87">
        <f t="shared" si="114"/>
        <v>810</v>
      </c>
      <c r="P1779" t="s">
        <v>555</v>
      </c>
      <c r="Q1779" s="86">
        <v>8100000</v>
      </c>
      <c r="R1779" s="86">
        <v>183540000</v>
      </c>
      <c r="S1779">
        <f t="shared" si="115"/>
        <v>183.54</v>
      </c>
      <c r="T1779" s="86">
        <v>11727</v>
      </c>
      <c r="U1779" t="s">
        <v>775</v>
      </c>
      <c r="W1779" t="s">
        <v>4725</v>
      </c>
    </row>
    <row r="1780" spans="1:23" ht="15" customHeight="1" x14ac:dyDescent="0.25">
      <c r="A1780" t="s">
        <v>2155</v>
      </c>
      <c r="B1780">
        <v>12755356</v>
      </c>
      <c r="C1780" t="s">
        <v>540</v>
      </c>
      <c r="D1780" t="s">
        <v>541</v>
      </c>
      <c r="E1780" s="30" t="s">
        <v>2156</v>
      </c>
      <c r="F1780" t="s">
        <v>549</v>
      </c>
      <c r="G1780" t="s">
        <v>2174</v>
      </c>
      <c r="H1780">
        <v>17314075</v>
      </c>
      <c r="I1780" t="s">
        <v>4525</v>
      </c>
      <c r="J1780" t="s">
        <v>4526</v>
      </c>
      <c r="K1780" t="s">
        <v>549</v>
      </c>
      <c r="L1780" t="s">
        <v>4525</v>
      </c>
      <c r="M1780" t="s">
        <v>4527</v>
      </c>
      <c r="N1780" t="s">
        <v>4528</v>
      </c>
      <c r="O1780" s="87">
        <f t="shared" si="114"/>
        <v>6400</v>
      </c>
      <c r="P1780" t="s">
        <v>555</v>
      </c>
      <c r="Q1780" s="86">
        <v>64000000</v>
      </c>
      <c r="R1780" s="86">
        <v>1450160000</v>
      </c>
      <c r="S1780" s="168">
        <f t="shared" si="115"/>
        <v>1450.16</v>
      </c>
      <c r="T1780" s="86">
        <v>11728</v>
      </c>
      <c r="U1780" t="s">
        <v>699</v>
      </c>
      <c r="W1780" t="s">
        <v>7870</v>
      </c>
    </row>
    <row r="1781" spans="1:23" ht="15" customHeight="1" x14ac:dyDescent="0.25">
      <c r="A1781" t="s">
        <v>2155</v>
      </c>
      <c r="B1781">
        <v>12755356</v>
      </c>
      <c r="C1781" t="s">
        <v>540</v>
      </c>
      <c r="D1781" t="s">
        <v>541</v>
      </c>
      <c r="E1781" s="30" t="s">
        <v>2156</v>
      </c>
      <c r="F1781" t="s">
        <v>549</v>
      </c>
      <c r="G1781" t="s">
        <v>2174</v>
      </c>
      <c r="H1781">
        <v>17314075</v>
      </c>
      <c r="I1781" t="s">
        <v>4529</v>
      </c>
      <c r="J1781" t="s">
        <v>4530</v>
      </c>
      <c r="K1781" t="s">
        <v>549</v>
      </c>
      <c r="L1781" t="s">
        <v>4529</v>
      </c>
      <c r="M1781" t="s">
        <v>4531</v>
      </c>
      <c r="N1781" t="s">
        <v>4532</v>
      </c>
      <c r="O1781" s="87">
        <f t="shared" ref="O1781:O1808" si="116">Q1781/10000</f>
        <v>6775.4</v>
      </c>
      <c r="P1781" t="s">
        <v>555</v>
      </c>
      <c r="Q1781" s="86">
        <v>67754000</v>
      </c>
      <c r="R1781" s="86">
        <v>1535220000</v>
      </c>
      <c r="S1781" s="168">
        <f t="shared" ref="S1781:S1808" si="117">R1781/1000000</f>
        <v>1535.22</v>
      </c>
      <c r="T1781" s="86">
        <v>11727</v>
      </c>
      <c r="U1781" t="s">
        <v>775</v>
      </c>
      <c r="W1781" t="s">
        <v>4725</v>
      </c>
    </row>
    <row r="1782" spans="1:23" ht="15" customHeight="1" x14ac:dyDescent="0.25">
      <c r="A1782" t="s">
        <v>2155</v>
      </c>
      <c r="B1782">
        <v>12755356</v>
      </c>
      <c r="C1782" t="s">
        <v>540</v>
      </c>
      <c r="D1782" t="s">
        <v>541</v>
      </c>
      <c r="E1782" s="30" t="s">
        <v>2156</v>
      </c>
      <c r="F1782" t="s">
        <v>549</v>
      </c>
      <c r="G1782" t="s">
        <v>2174</v>
      </c>
      <c r="H1782">
        <v>17314075</v>
      </c>
      <c r="I1782" t="s">
        <v>4533</v>
      </c>
      <c r="J1782" t="s">
        <v>4534</v>
      </c>
      <c r="K1782" t="s">
        <v>549</v>
      </c>
      <c r="L1782" t="s">
        <v>4533</v>
      </c>
      <c r="M1782" t="s">
        <v>4535</v>
      </c>
      <c r="N1782" t="s">
        <v>2198</v>
      </c>
      <c r="O1782" s="87">
        <f t="shared" si="116"/>
        <v>1074</v>
      </c>
      <c r="P1782" t="s">
        <v>555</v>
      </c>
      <c r="Q1782" s="86">
        <v>10740000</v>
      </c>
      <c r="R1782" s="86">
        <v>243360000</v>
      </c>
      <c r="S1782">
        <f t="shared" si="117"/>
        <v>243.36</v>
      </c>
      <c r="T1782" s="86">
        <v>11728</v>
      </c>
      <c r="U1782" t="s">
        <v>699</v>
      </c>
      <c r="W1782" t="s">
        <v>7870</v>
      </c>
    </row>
    <row r="1783" spans="1:23" ht="15" customHeight="1" x14ac:dyDescent="0.25">
      <c r="A1783" t="s">
        <v>2155</v>
      </c>
      <c r="B1783">
        <v>12755356</v>
      </c>
      <c r="C1783" t="s">
        <v>540</v>
      </c>
      <c r="D1783" t="s">
        <v>541</v>
      </c>
      <c r="E1783" s="30" t="s">
        <v>2156</v>
      </c>
      <c r="F1783" t="s">
        <v>549</v>
      </c>
      <c r="G1783" t="s">
        <v>2174</v>
      </c>
      <c r="H1783">
        <v>17314075</v>
      </c>
      <c r="I1783" t="s">
        <v>4536</v>
      </c>
      <c r="J1783" t="s">
        <v>4537</v>
      </c>
      <c r="K1783" t="s">
        <v>549</v>
      </c>
      <c r="L1783" t="s">
        <v>4536</v>
      </c>
      <c r="M1783" t="s">
        <v>4538</v>
      </c>
      <c r="N1783" t="s">
        <v>4539</v>
      </c>
      <c r="O1783" s="87">
        <f t="shared" si="116"/>
        <v>2592.87</v>
      </c>
      <c r="P1783" t="s">
        <v>555</v>
      </c>
      <c r="Q1783" s="86">
        <v>25928700</v>
      </c>
      <c r="R1783" s="86">
        <v>587510000</v>
      </c>
      <c r="S1783">
        <f t="shared" si="117"/>
        <v>587.51</v>
      </c>
      <c r="T1783" s="86">
        <v>11727</v>
      </c>
      <c r="U1783" t="s">
        <v>775</v>
      </c>
      <c r="W1783" t="s">
        <v>4725</v>
      </c>
    </row>
    <row r="1784" spans="1:23" ht="15" customHeight="1" x14ac:dyDescent="0.25">
      <c r="A1784" t="s">
        <v>2155</v>
      </c>
      <c r="B1784">
        <v>12755356</v>
      </c>
      <c r="C1784" t="s">
        <v>540</v>
      </c>
      <c r="D1784" t="s">
        <v>541</v>
      </c>
      <c r="E1784" s="30" t="s">
        <v>2156</v>
      </c>
      <c r="F1784" t="s">
        <v>549</v>
      </c>
      <c r="G1784" t="s">
        <v>2174</v>
      </c>
      <c r="H1784">
        <v>17314075</v>
      </c>
      <c r="I1784" t="s">
        <v>4540</v>
      </c>
      <c r="J1784" t="s">
        <v>4541</v>
      </c>
      <c r="K1784" t="s">
        <v>549</v>
      </c>
      <c r="L1784" t="s">
        <v>4540</v>
      </c>
      <c r="M1784" t="s">
        <v>4542</v>
      </c>
      <c r="N1784" t="s">
        <v>2178</v>
      </c>
      <c r="O1784" s="87">
        <f t="shared" si="116"/>
        <v>1090.98</v>
      </c>
      <c r="P1784" t="s">
        <v>555</v>
      </c>
      <c r="Q1784" s="86">
        <v>10909800</v>
      </c>
      <c r="R1784" s="86">
        <v>247200000</v>
      </c>
      <c r="S1784">
        <f t="shared" si="117"/>
        <v>247.2</v>
      </c>
      <c r="T1784" s="86">
        <v>11728</v>
      </c>
      <c r="U1784" t="s">
        <v>699</v>
      </c>
      <c r="W1784" t="s">
        <v>7870</v>
      </c>
    </row>
    <row r="1785" spans="1:23" ht="15" customHeight="1" x14ac:dyDescent="0.25">
      <c r="A1785" t="s">
        <v>2155</v>
      </c>
      <c r="B1785">
        <v>12755356</v>
      </c>
      <c r="C1785" t="s">
        <v>540</v>
      </c>
      <c r="D1785" t="s">
        <v>541</v>
      </c>
      <c r="E1785" s="30" t="s">
        <v>2156</v>
      </c>
      <c r="F1785" t="s">
        <v>549</v>
      </c>
      <c r="G1785" t="s">
        <v>2174</v>
      </c>
      <c r="H1785">
        <v>17314075</v>
      </c>
      <c r="I1785" t="s">
        <v>4543</v>
      </c>
      <c r="J1785" t="s">
        <v>4544</v>
      </c>
      <c r="K1785" t="s">
        <v>549</v>
      </c>
      <c r="L1785" t="s">
        <v>4543</v>
      </c>
      <c r="M1785" t="s">
        <v>4545</v>
      </c>
      <c r="N1785" t="s">
        <v>2321</v>
      </c>
      <c r="O1785" s="87">
        <f t="shared" si="116"/>
        <v>12</v>
      </c>
      <c r="P1785" t="s">
        <v>555</v>
      </c>
      <c r="Q1785" s="86">
        <v>120000</v>
      </c>
      <c r="R1785" s="86">
        <v>2720000</v>
      </c>
      <c r="S1785">
        <f t="shared" si="117"/>
        <v>2.72</v>
      </c>
      <c r="T1785" s="86">
        <v>14743</v>
      </c>
      <c r="U1785" t="s">
        <v>2284</v>
      </c>
      <c r="W1785" t="s">
        <v>7954</v>
      </c>
    </row>
    <row r="1786" spans="1:23" ht="15" customHeight="1" x14ac:dyDescent="0.25">
      <c r="A1786" t="s">
        <v>2155</v>
      </c>
      <c r="B1786">
        <v>12755356</v>
      </c>
      <c r="C1786" t="s">
        <v>540</v>
      </c>
      <c r="D1786" t="s">
        <v>541</v>
      </c>
      <c r="E1786" s="30" t="s">
        <v>2156</v>
      </c>
      <c r="F1786" t="s">
        <v>549</v>
      </c>
      <c r="G1786" t="s">
        <v>2174</v>
      </c>
      <c r="H1786">
        <v>17314075</v>
      </c>
      <c r="I1786" t="s">
        <v>4546</v>
      </c>
      <c r="J1786" s="90">
        <v>41920.397592592592</v>
      </c>
      <c r="K1786" t="s">
        <v>549</v>
      </c>
      <c r="L1786" t="s">
        <v>4546</v>
      </c>
      <c r="M1786" t="s">
        <v>4547</v>
      </c>
      <c r="N1786" t="s">
        <v>2296</v>
      </c>
      <c r="O1786" s="87">
        <f t="shared" si="116"/>
        <v>53.2</v>
      </c>
      <c r="P1786" t="s">
        <v>555</v>
      </c>
      <c r="Q1786" s="86">
        <v>532000</v>
      </c>
      <c r="R1786" s="86">
        <v>12070000</v>
      </c>
      <c r="S1786">
        <f t="shared" si="117"/>
        <v>12.07</v>
      </c>
      <c r="T1786" s="86">
        <v>11803</v>
      </c>
      <c r="U1786" t="s">
        <v>704</v>
      </c>
      <c r="W1786" t="s">
        <v>7871</v>
      </c>
    </row>
    <row r="1787" spans="1:23" ht="15" customHeight="1" x14ac:dyDescent="0.25">
      <c r="A1787" t="s">
        <v>2155</v>
      </c>
      <c r="B1787">
        <v>12755356</v>
      </c>
      <c r="C1787" t="s">
        <v>540</v>
      </c>
      <c r="D1787" t="s">
        <v>541</v>
      </c>
      <c r="E1787" s="30" t="s">
        <v>2156</v>
      </c>
      <c r="F1787" t="s">
        <v>549</v>
      </c>
      <c r="G1787" t="s">
        <v>2174</v>
      </c>
      <c r="H1787">
        <v>17314075</v>
      </c>
      <c r="I1787" t="s">
        <v>4548</v>
      </c>
      <c r="J1787" t="s">
        <v>4549</v>
      </c>
      <c r="K1787" t="s">
        <v>549</v>
      </c>
      <c r="L1787" t="s">
        <v>4548</v>
      </c>
      <c r="M1787" t="s">
        <v>4550</v>
      </c>
      <c r="N1787" t="s">
        <v>4428</v>
      </c>
      <c r="O1787" s="87">
        <f t="shared" si="116"/>
        <v>115.55</v>
      </c>
      <c r="P1787" t="s">
        <v>555</v>
      </c>
      <c r="Q1787" s="86">
        <v>1155500</v>
      </c>
      <c r="R1787" s="86">
        <v>26220000</v>
      </c>
      <c r="S1787">
        <f t="shared" si="117"/>
        <v>26.22</v>
      </c>
      <c r="T1787" s="86">
        <v>11894</v>
      </c>
      <c r="U1787" t="s">
        <v>723</v>
      </c>
      <c r="W1787" t="s">
        <v>7874</v>
      </c>
    </row>
    <row r="1788" spans="1:23" ht="15" customHeight="1" x14ac:dyDescent="0.25">
      <c r="A1788" t="s">
        <v>2155</v>
      </c>
      <c r="B1788">
        <v>12755356</v>
      </c>
      <c r="C1788" t="s">
        <v>540</v>
      </c>
      <c r="D1788" t="s">
        <v>541</v>
      </c>
      <c r="E1788" s="30" t="s">
        <v>2156</v>
      </c>
      <c r="F1788" t="s">
        <v>549</v>
      </c>
      <c r="G1788" t="s">
        <v>2174</v>
      </c>
      <c r="H1788">
        <v>17314075</v>
      </c>
      <c r="I1788" t="s">
        <v>4551</v>
      </c>
      <c r="J1788" t="s">
        <v>4552</v>
      </c>
      <c r="K1788" t="s">
        <v>549</v>
      </c>
      <c r="L1788" t="s">
        <v>4551</v>
      </c>
      <c r="M1788" t="s">
        <v>4553</v>
      </c>
      <c r="N1788" t="s">
        <v>2261</v>
      </c>
      <c r="O1788" s="87">
        <f t="shared" si="116"/>
        <v>17.5</v>
      </c>
      <c r="P1788" t="s">
        <v>555</v>
      </c>
      <c r="Q1788" s="86">
        <v>175000</v>
      </c>
      <c r="R1788" s="86">
        <v>3970000</v>
      </c>
      <c r="S1788">
        <f t="shared" si="117"/>
        <v>3.97</v>
      </c>
      <c r="T1788" s="86">
        <v>11806</v>
      </c>
      <c r="U1788" t="s">
        <v>2262</v>
      </c>
      <c r="W1788" t="s">
        <v>7950</v>
      </c>
    </row>
    <row r="1789" spans="1:23" ht="15" customHeight="1" x14ac:dyDescent="0.25">
      <c r="A1789" t="s">
        <v>2155</v>
      </c>
      <c r="B1789">
        <v>12755356</v>
      </c>
      <c r="C1789" t="s">
        <v>540</v>
      </c>
      <c r="D1789" t="s">
        <v>541</v>
      </c>
      <c r="E1789" s="30" t="s">
        <v>2156</v>
      </c>
      <c r="F1789" t="s">
        <v>549</v>
      </c>
      <c r="G1789" t="s">
        <v>2174</v>
      </c>
      <c r="H1789">
        <v>17314075</v>
      </c>
      <c r="I1789" t="s">
        <v>4554</v>
      </c>
      <c r="J1789" t="s">
        <v>4555</v>
      </c>
      <c r="K1789" t="s">
        <v>549</v>
      </c>
      <c r="L1789" t="s">
        <v>4554</v>
      </c>
      <c r="M1789" t="s">
        <v>4556</v>
      </c>
      <c r="N1789" t="s">
        <v>4557</v>
      </c>
      <c r="O1789" s="87">
        <f t="shared" si="116"/>
        <v>80.8</v>
      </c>
      <c r="P1789" t="s">
        <v>555</v>
      </c>
      <c r="Q1789" s="86">
        <v>808000</v>
      </c>
      <c r="R1789" s="86">
        <v>18340000</v>
      </c>
      <c r="S1789">
        <f t="shared" si="117"/>
        <v>18.34</v>
      </c>
      <c r="T1789" s="86">
        <v>16135</v>
      </c>
      <c r="U1789" t="s">
        <v>659</v>
      </c>
      <c r="W1789" t="s">
        <v>7862</v>
      </c>
    </row>
    <row r="1790" spans="1:23" ht="15" customHeight="1" x14ac:dyDescent="0.25">
      <c r="A1790" t="s">
        <v>2155</v>
      </c>
      <c r="B1790">
        <v>12755356</v>
      </c>
      <c r="C1790" t="s">
        <v>540</v>
      </c>
      <c r="D1790" t="s">
        <v>541</v>
      </c>
      <c r="E1790" s="30" t="s">
        <v>2156</v>
      </c>
      <c r="F1790" t="s">
        <v>549</v>
      </c>
      <c r="G1790" t="s">
        <v>2174</v>
      </c>
      <c r="H1790">
        <v>17314075</v>
      </c>
      <c r="I1790" t="s">
        <v>4558</v>
      </c>
      <c r="J1790" t="s">
        <v>4559</v>
      </c>
      <c r="K1790" t="s">
        <v>549</v>
      </c>
      <c r="L1790" t="s">
        <v>4558</v>
      </c>
      <c r="M1790" t="s">
        <v>4560</v>
      </c>
      <c r="N1790" t="s">
        <v>2256</v>
      </c>
      <c r="O1790" s="87">
        <f t="shared" si="116"/>
        <v>60.5</v>
      </c>
      <c r="P1790" t="s">
        <v>555</v>
      </c>
      <c r="Q1790" s="86">
        <v>605000</v>
      </c>
      <c r="R1790" s="86">
        <v>13730000</v>
      </c>
      <c r="S1790">
        <f t="shared" si="117"/>
        <v>13.73</v>
      </c>
      <c r="T1790" s="86">
        <v>14852</v>
      </c>
      <c r="U1790" t="s">
        <v>2257</v>
      </c>
      <c r="W1790" t="s">
        <v>7962</v>
      </c>
    </row>
    <row r="1791" spans="1:23" ht="15" customHeight="1" x14ac:dyDescent="0.25">
      <c r="A1791" t="s">
        <v>2155</v>
      </c>
      <c r="B1791">
        <v>12755356</v>
      </c>
      <c r="C1791" t="s">
        <v>540</v>
      </c>
      <c r="D1791" t="s">
        <v>541</v>
      </c>
      <c r="E1791" s="30" t="s">
        <v>2156</v>
      </c>
      <c r="F1791" t="s">
        <v>549</v>
      </c>
      <c r="G1791" t="s">
        <v>2174</v>
      </c>
      <c r="H1791">
        <v>17314075</v>
      </c>
      <c r="I1791" t="s">
        <v>4561</v>
      </c>
      <c r="J1791" t="s">
        <v>4562</v>
      </c>
      <c r="K1791" t="s">
        <v>549</v>
      </c>
      <c r="L1791" t="s">
        <v>4561</v>
      </c>
      <c r="M1791" t="s">
        <v>4563</v>
      </c>
      <c r="N1791" t="s">
        <v>2275</v>
      </c>
      <c r="O1791" s="87">
        <f t="shared" si="116"/>
        <v>121</v>
      </c>
      <c r="P1791" t="s">
        <v>555</v>
      </c>
      <c r="Q1791" s="86">
        <v>1210000</v>
      </c>
      <c r="R1791" s="86">
        <v>27460000</v>
      </c>
      <c r="S1791">
        <f t="shared" si="117"/>
        <v>27.46</v>
      </c>
      <c r="T1791" s="86">
        <v>11799</v>
      </c>
      <c r="U1791" t="s">
        <v>728</v>
      </c>
      <c r="W1791" t="s">
        <v>7875</v>
      </c>
    </row>
    <row r="1792" spans="1:23" ht="15" customHeight="1" x14ac:dyDescent="0.25">
      <c r="A1792" t="s">
        <v>2155</v>
      </c>
      <c r="B1792">
        <v>12755356</v>
      </c>
      <c r="C1792" t="s">
        <v>540</v>
      </c>
      <c r="D1792" t="s">
        <v>541</v>
      </c>
      <c r="E1792" s="30" t="s">
        <v>2156</v>
      </c>
      <c r="F1792" t="s">
        <v>549</v>
      </c>
      <c r="G1792" t="s">
        <v>2174</v>
      </c>
      <c r="H1792">
        <v>17314075</v>
      </c>
      <c r="I1792" t="s">
        <v>4564</v>
      </c>
      <c r="J1792" t="s">
        <v>4565</v>
      </c>
      <c r="K1792" t="s">
        <v>549</v>
      </c>
      <c r="L1792" t="s">
        <v>4564</v>
      </c>
      <c r="M1792" t="s">
        <v>4566</v>
      </c>
      <c r="N1792" t="s">
        <v>2312</v>
      </c>
      <c r="O1792" s="87">
        <f t="shared" si="116"/>
        <v>49.2</v>
      </c>
      <c r="P1792" t="s">
        <v>555</v>
      </c>
      <c r="Q1792" s="86">
        <v>492000</v>
      </c>
      <c r="R1792" s="86">
        <v>11160000</v>
      </c>
      <c r="S1792">
        <f t="shared" si="117"/>
        <v>11.16</v>
      </c>
      <c r="T1792" s="86">
        <v>11636</v>
      </c>
      <c r="U1792" t="s">
        <v>2313</v>
      </c>
      <c r="W1792" t="s">
        <v>7963</v>
      </c>
    </row>
    <row r="1793" spans="1:23" ht="15" customHeight="1" x14ac:dyDescent="0.25">
      <c r="A1793" t="s">
        <v>2155</v>
      </c>
      <c r="B1793">
        <v>12755356</v>
      </c>
      <c r="C1793" t="s">
        <v>540</v>
      </c>
      <c r="D1793" t="s">
        <v>541</v>
      </c>
      <c r="E1793" s="30" t="s">
        <v>2156</v>
      </c>
      <c r="F1793" t="s">
        <v>549</v>
      </c>
      <c r="G1793" t="s">
        <v>2174</v>
      </c>
      <c r="H1793">
        <v>17314075</v>
      </c>
      <c r="I1793" t="s">
        <v>4567</v>
      </c>
      <c r="J1793" t="s">
        <v>4568</v>
      </c>
      <c r="K1793" t="s">
        <v>549</v>
      </c>
      <c r="L1793" t="s">
        <v>4567</v>
      </c>
      <c r="M1793" t="s">
        <v>4569</v>
      </c>
      <c r="N1793" t="s">
        <v>2308</v>
      </c>
      <c r="O1793" s="87">
        <f t="shared" si="116"/>
        <v>127</v>
      </c>
      <c r="P1793" t="s">
        <v>555</v>
      </c>
      <c r="Q1793" s="86">
        <v>1270000</v>
      </c>
      <c r="R1793" s="86">
        <v>28820000</v>
      </c>
      <c r="S1793">
        <f t="shared" si="117"/>
        <v>28.82</v>
      </c>
      <c r="T1793" s="86">
        <v>11803</v>
      </c>
      <c r="U1793" t="s">
        <v>704</v>
      </c>
      <c r="W1793" t="s">
        <v>7871</v>
      </c>
    </row>
    <row r="1794" spans="1:23" ht="15" customHeight="1" x14ac:dyDescent="0.25">
      <c r="A1794" t="s">
        <v>2155</v>
      </c>
      <c r="B1794">
        <v>12755356</v>
      </c>
      <c r="C1794" t="s">
        <v>540</v>
      </c>
      <c r="D1794" t="s">
        <v>541</v>
      </c>
      <c r="E1794" s="30" t="s">
        <v>2156</v>
      </c>
      <c r="F1794" t="s">
        <v>549</v>
      </c>
      <c r="G1794" t="s">
        <v>2174</v>
      </c>
      <c r="H1794">
        <v>17314075</v>
      </c>
      <c r="I1794" t="s">
        <v>4570</v>
      </c>
      <c r="J1794" t="s">
        <v>4571</v>
      </c>
      <c r="K1794" t="s">
        <v>549</v>
      </c>
      <c r="L1794" t="s">
        <v>4570</v>
      </c>
      <c r="M1794" t="s">
        <v>4572</v>
      </c>
      <c r="N1794" t="s">
        <v>2300</v>
      </c>
      <c r="O1794" s="87">
        <f t="shared" si="116"/>
        <v>67.5</v>
      </c>
      <c r="P1794" t="s">
        <v>555</v>
      </c>
      <c r="Q1794" s="86">
        <v>675000</v>
      </c>
      <c r="R1794" s="86">
        <v>15320000</v>
      </c>
      <c r="S1794">
        <f t="shared" si="117"/>
        <v>15.32</v>
      </c>
      <c r="T1794" s="86">
        <v>11365</v>
      </c>
      <c r="U1794" t="s">
        <v>649</v>
      </c>
      <c r="W1794" t="s">
        <v>7860</v>
      </c>
    </row>
    <row r="1795" spans="1:23" ht="15" customHeight="1" x14ac:dyDescent="0.25">
      <c r="A1795" t="s">
        <v>2155</v>
      </c>
      <c r="B1795">
        <v>12755356</v>
      </c>
      <c r="C1795" t="s">
        <v>540</v>
      </c>
      <c r="D1795" t="s">
        <v>541</v>
      </c>
      <c r="E1795" s="30" t="s">
        <v>2156</v>
      </c>
      <c r="F1795" t="s">
        <v>549</v>
      </c>
      <c r="G1795" t="s">
        <v>2174</v>
      </c>
      <c r="H1795">
        <v>17314075</v>
      </c>
      <c r="I1795" t="s">
        <v>4573</v>
      </c>
      <c r="J1795" t="s">
        <v>4574</v>
      </c>
      <c r="K1795" t="s">
        <v>549</v>
      </c>
      <c r="L1795" t="s">
        <v>4573</v>
      </c>
      <c r="M1795" t="s">
        <v>4575</v>
      </c>
      <c r="N1795" t="s">
        <v>2304</v>
      </c>
      <c r="O1795" s="87">
        <f t="shared" si="116"/>
        <v>25.2</v>
      </c>
      <c r="P1795" t="s">
        <v>555</v>
      </c>
      <c r="Q1795" s="86">
        <v>252000</v>
      </c>
      <c r="R1795" s="86">
        <v>5720000</v>
      </c>
      <c r="S1795">
        <f t="shared" si="117"/>
        <v>5.72</v>
      </c>
      <c r="T1795" s="86">
        <v>11365</v>
      </c>
      <c r="U1795" t="s">
        <v>649</v>
      </c>
      <c r="W1795" t="s">
        <v>7860</v>
      </c>
    </row>
    <row r="1796" spans="1:23" ht="15" customHeight="1" x14ac:dyDescent="0.25">
      <c r="A1796" t="s">
        <v>2155</v>
      </c>
      <c r="B1796">
        <v>12755356</v>
      </c>
      <c r="C1796" t="s">
        <v>540</v>
      </c>
      <c r="D1796" t="s">
        <v>541</v>
      </c>
      <c r="E1796" s="30" t="s">
        <v>2156</v>
      </c>
      <c r="F1796" t="s">
        <v>549</v>
      </c>
      <c r="G1796" t="s">
        <v>2174</v>
      </c>
      <c r="H1796">
        <v>17314075</v>
      </c>
      <c r="I1796" t="s">
        <v>4576</v>
      </c>
      <c r="J1796" t="s">
        <v>4577</v>
      </c>
      <c r="K1796" t="s">
        <v>549</v>
      </c>
      <c r="L1796" t="s">
        <v>4576</v>
      </c>
      <c r="M1796" t="s">
        <v>4578</v>
      </c>
      <c r="N1796" t="s">
        <v>2279</v>
      </c>
      <c r="O1796" s="87">
        <f t="shared" si="116"/>
        <v>192</v>
      </c>
      <c r="P1796" t="s">
        <v>555</v>
      </c>
      <c r="Q1796" s="86">
        <v>1920000</v>
      </c>
      <c r="R1796" s="86">
        <v>43560000</v>
      </c>
      <c r="S1796">
        <f t="shared" si="117"/>
        <v>43.56</v>
      </c>
      <c r="T1796" s="86">
        <v>11382</v>
      </c>
      <c r="U1796" t="s">
        <v>828</v>
      </c>
      <c r="W1796" t="s">
        <v>7884</v>
      </c>
    </row>
    <row r="1797" spans="1:23" ht="15" customHeight="1" x14ac:dyDescent="0.25">
      <c r="A1797" t="s">
        <v>2155</v>
      </c>
      <c r="B1797">
        <v>12755356</v>
      </c>
      <c r="C1797" t="s">
        <v>540</v>
      </c>
      <c r="D1797" t="s">
        <v>541</v>
      </c>
      <c r="E1797" s="30" t="s">
        <v>2156</v>
      </c>
      <c r="F1797" t="s">
        <v>549</v>
      </c>
      <c r="G1797" t="s">
        <v>2174</v>
      </c>
      <c r="H1797">
        <v>17314075</v>
      </c>
      <c r="I1797" t="s">
        <v>4579</v>
      </c>
      <c r="J1797" t="s">
        <v>4580</v>
      </c>
      <c r="K1797" t="s">
        <v>549</v>
      </c>
      <c r="L1797" t="s">
        <v>4579</v>
      </c>
      <c r="M1797" t="s">
        <v>4581</v>
      </c>
      <c r="N1797" t="s">
        <v>2283</v>
      </c>
      <c r="O1797" s="87">
        <f t="shared" si="116"/>
        <v>66.150000000000006</v>
      </c>
      <c r="P1797" t="s">
        <v>555</v>
      </c>
      <c r="Q1797" s="86">
        <v>661500</v>
      </c>
      <c r="R1797" s="86">
        <v>15010000</v>
      </c>
      <c r="S1797">
        <f t="shared" si="117"/>
        <v>15.01</v>
      </c>
      <c r="T1797" s="86">
        <v>14743</v>
      </c>
      <c r="U1797" t="s">
        <v>2284</v>
      </c>
      <c r="W1797" t="s">
        <v>7954</v>
      </c>
    </row>
    <row r="1798" spans="1:23" ht="15" customHeight="1" x14ac:dyDescent="0.25">
      <c r="A1798" t="s">
        <v>2155</v>
      </c>
      <c r="B1798">
        <v>12755356</v>
      </c>
      <c r="C1798" t="s">
        <v>540</v>
      </c>
      <c r="D1798" t="s">
        <v>541</v>
      </c>
      <c r="E1798" s="30" t="s">
        <v>2156</v>
      </c>
      <c r="F1798" t="s">
        <v>549</v>
      </c>
      <c r="G1798" t="s">
        <v>2174</v>
      </c>
      <c r="H1798">
        <v>17314075</v>
      </c>
      <c r="I1798" t="s">
        <v>4582</v>
      </c>
      <c r="J1798" t="s">
        <v>4583</v>
      </c>
      <c r="K1798" t="s">
        <v>549</v>
      </c>
      <c r="L1798" t="s">
        <v>4582</v>
      </c>
      <c r="M1798" t="s">
        <v>4584</v>
      </c>
      <c r="N1798" t="s">
        <v>4585</v>
      </c>
      <c r="O1798" s="87">
        <f t="shared" si="116"/>
        <v>32.700000000000003</v>
      </c>
      <c r="P1798" t="s">
        <v>555</v>
      </c>
      <c r="Q1798" s="86">
        <v>327000</v>
      </c>
      <c r="R1798" s="86">
        <v>7420000</v>
      </c>
      <c r="S1798">
        <f t="shared" si="117"/>
        <v>7.42</v>
      </c>
      <c r="T1798" s="86">
        <v>11799</v>
      </c>
      <c r="U1798" t="s">
        <v>728</v>
      </c>
      <c r="W1798" t="s">
        <v>7875</v>
      </c>
    </row>
    <row r="1799" spans="1:23" ht="15" customHeight="1" x14ac:dyDescent="0.25">
      <c r="A1799" t="s">
        <v>2155</v>
      </c>
      <c r="B1799">
        <v>12755356</v>
      </c>
      <c r="C1799" t="s">
        <v>540</v>
      </c>
      <c r="D1799" t="s">
        <v>541</v>
      </c>
      <c r="E1799" s="30" t="s">
        <v>2156</v>
      </c>
      <c r="F1799" t="s">
        <v>549</v>
      </c>
      <c r="G1799" t="s">
        <v>2174</v>
      </c>
      <c r="H1799">
        <v>17314075</v>
      </c>
      <c r="I1799" t="s">
        <v>4586</v>
      </c>
      <c r="J1799" s="90">
        <v>41920.385034722225</v>
      </c>
      <c r="K1799" t="s">
        <v>549</v>
      </c>
      <c r="L1799" t="s">
        <v>4586</v>
      </c>
      <c r="M1799" t="s">
        <v>4587</v>
      </c>
      <c r="N1799" t="s">
        <v>2239</v>
      </c>
      <c r="O1799" s="87">
        <f t="shared" si="116"/>
        <v>328.8</v>
      </c>
      <c r="P1799" t="s">
        <v>555</v>
      </c>
      <c r="Q1799" s="86">
        <v>3288000</v>
      </c>
      <c r="R1799" s="86">
        <v>74610000</v>
      </c>
      <c r="S1799">
        <f t="shared" si="117"/>
        <v>74.61</v>
      </c>
      <c r="T1799" s="86">
        <v>11358</v>
      </c>
      <c r="U1799" t="s">
        <v>1057</v>
      </c>
      <c r="W1799" t="s">
        <v>7911</v>
      </c>
    </row>
    <row r="1800" spans="1:23" ht="15" customHeight="1" x14ac:dyDescent="0.25">
      <c r="A1800" t="s">
        <v>2155</v>
      </c>
      <c r="B1800">
        <v>12755356</v>
      </c>
      <c r="C1800" t="s">
        <v>540</v>
      </c>
      <c r="D1800" t="s">
        <v>541</v>
      </c>
      <c r="E1800" s="30" t="s">
        <v>2156</v>
      </c>
      <c r="F1800" t="s">
        <v>549</v>
      </c>
      <c r="G1800" t="s">
        <v>2174</v>
      </c>
      <c r="H1800">
        <v>17314075</v>
      </c>
      <c r="I1800" t="s">
        <v>4588</v>
      </c>
      <c r="J1800" t="s">
        <v>4589</v>
      </c>
      <c r="K1800" t="s">
        <v>549</v>
      </c>
      <c r="L1800" t="s">
        <v>4588</v>
      </c>
      <c r="M1800" t="s">
        <v>4590</v>
      </c>
      <c r="N1800" t="s">
        <v>2247</v>
      </c>
      <c r="O1800" s="87">
        <f t="shared" si="116"/>
        <v>48.6</v>
      </c>
      <c r="P1800" t="s">
        <v>555</v>
      </c>
      <c r="Q1800" s="86">
        <v>486000</v>
      </c>
      <c r="R1800" s="86">
        <v>11030000</v>
      </c>
      <c r="S1800">
        <f t="shared" si="117"/>
        <v>11.03</v>
      </c>
      <c r="T1800" s="86">
        <v>11833</v>
      </c>
      <c r="U1800" t="s">
        <v>2248</v>
      </c>
      <c r="W1800" t="s">
        <v>7965</v>
      </c>
    </row>
    <row r="1801" spans="1:23" ht="15" customHeight="1" x14ac:dyDescent="0.25">
      <c r="A1801" t="s">
        <v>2155</v>
      </c>
      <c r="B1801">
        <v>12755356</v>
      </c>
      <c r="C1801" t="s">
        <v>540</v>
      </c>
      <c r="D1801" t="s">
        <v>541</v>
      </c>
      <c r="E1801" s="30" t="s">
        <v>2156</v>
      </c>
      <c r="F1801" t="s">
        <v>549</v>
      </c>
      <c r="G1801" t="s">
        <v>2174</v>
      </c>
      <c r="H1801">
        <v>17314075</v>
      </c>
      <c r="I1801" t="s">
        <v>4591</v>
      </c>
      <c r="J1801" t="s">
        <v>4592</v>
      </c>
      <c r="K1801" t="s">
        <v>549</v>
      </c>
      <c r="L1801" t="s">
        <v>4591</v>
      </c>
      <c r="M1801" t="s">
        <v>4593</v>
      </c>
      <c r="N1801" t="s">
        <v>2226</v>
      </c>
      <c r="O1801" s="87">
        <f t="shared" si="116"/>
        <v>353</v>
      </c>
      <c r="P1801" t="s">
        <v>555</v>
      </c>
      <c r="Q1801" s="86">
        <v>3530000</v>
      </c>
      <c r="R1801" s="86">
        <v>80110000</v>
      </c>
      <c r="S1801">
        <f t="shared" si="117"/>
        <v>80.11</v>
      </c>
      <c r="T1801" s="86">
        <v>11889</v>
      </c>
      <c r="U1801" t="s">
        <v>780</v>
      </c>
      <c r="W1801" t="s">
        <v>7881</v>
      </c>
    </row>
    <row r="1802" spans="1:23" ht="15" customHeight="1" x14ac:dyDescent="0.25">
      <c r="A1802" t="s">
        <v>2155</v>
      </c>
      <c r="B1802">
        <v>12755356</v>
      </c>
      <c r="C1802" t="s">
        <v>540</v>
      </c>
      <c r="D1802" t="s">
        <v>541</v>
      </c>
      <c r="E1802" s="30" t="s">
        <v>2156</v>
      </c>
      <c r="F1802" t="s">
        <v>549</v>
      </c>
      <c r="G1802" t="s">
        <v>2174</v>
      </c>
      <c r="H1802">
        <v>17314075</v>
      </c>
      <c r="I1802" t="s">
        <v>4594</v>
      </c>
      <c r="J1802" t="s">
        <v>4595</v>
      </c>
      <c r="K1802" t="s">
        <v>549</v>
      </c>
      <c r="L1802" t="s">
        <v>4594</v>
      </c>
      <c r="M1802" t="s">
        <v>4596</v>
      </c>
      <c r="N1802" t="s">
        <v>4375</v>
      </c>
      <c r="O1802" s="87">
        <f t="shared" si="116"/>
        <v>375</v>
      </c>
      <c r="P1802" t="s">
        <v>555</v>
      </c>
      <c r="Q1802" s="86">
        <v>3750000</v>
      </c>
      <c r="R1802" s="86">
        <v>85110000</v>
      </c>
      <c r="S1802">
        <f t="shared" si="117"/>
        <v>85.11</v>
      </c>
      <c r="T1802" s="86">
        <v>11799</v>
      </c>
      <c r="U1802" t="s">
        <v>728</v>
      </c>
      <c r="W1802" t="s">
        <v>7875</v>
      </c>
    </row>
    <row r="1803" spans="1:23" ht="15" customHeight="1" x14ac:dyDescent="0.25">
      <c r="A1803" t="s">
        <v>2155</v>
      </c>
      <c r="B1803">
        <v>12755356</v>
      </c>
      <c r="C1803" t="s">
        <v>540</v>
      </c>
      <c r="D1803" t="s">
        <v>541</v>
      </c>
      <c r="E1803" s="30" t="s">
        <v>2156</v>
      </c>
      <c r="F1803" t="s">
        <v>549</v>
      </c>
      <c r="G1803" t="s">
        <v>2174</v>
      </c>
      <c r="H1803">
        <v>17314075</v>
      </c>
      <c r="I1803" t="s">
        <v>4597</v>
      </c>
      <c r="J1803" t="s">
        <v>4598</v>
      </c>
      <c r="K1803" t="s">
        <v>549</v>
      </c>
      <c r="L1803" t="s">
        <v>4597</v>
      </c>
      <c r="M1803" t="s">
        <v>4599</v>
      </c>
      <c r="N1803" t="s">
        <v>2234</v>
      </c>
      <c r="O1803" s="87">
        <f t="shared" si="116"/>
        <v>330</v>
      </c>
      <c r="P1803" t="s">
        <v>555</v>
      </c>
      <c r="Q1803" s="86">
        <v>3300000</v>
      </c>
      <c r="R1803" s="86">
        <v>74890000</v>
      </c>
      <c r="S1803">
        <f t="shared" si="117"/>
        <v>74.89</v>
      </c>
      <c r="T1803" s="86">
        <v>14842</v>
      </c>
      <c r="U1803" t="s">
        <v>856</v>
      </c>
      <c r="W1803" t="s">
        <v>7888</v>
      </c>
    </row>
    <row r="1804" spans="1:23" ht="15" customHeight="1" x14ac:dyDescent="0.25">
      <c r="A1804" t="s">
        <v>2155</v>
      </c>
      <c r="B1804">
        <v>12755356</v>
      </c>
      <c r="C1804" t="s">
        <v>540</v>
      </c>
      <c r="D1804" t="s">
        <v>541</v>
      </c>
      <c r="E1804" s="30" t="s">
        <v>2156</v>
      </c>
      <c r="F1804" t="s">
        <v>549</v>
      </c>
      <c r="G1804" t="s">
        <v>2174</v>
      </c>
      <c r="H1804">
        <v>17314075</v>
      </c>
      <c r="I1804" t="s">
        <v>4600</v>
      </c>
      <c r="J1804" t="s">
        <v>4601</v>
      </c>
      <c r="K1804" t="s">
        <v>549</v>
      </c>
      <c r="L1804" t="s">
        <v>4600</v>
      </c>
      <c r="M1804" t="s">
        <v>4602</v>
      </c>
      <c r="N1804" t="s">
        <v>2230</v>
      </c>
      <c r="O1804" s="87">
        <f t="shared" si="116"/>
        <v>29.1</v>
      </c>
      <c r="P1804" t="s">
        <v>555</v>
      </c>
      <c r="Q1804" s="86">
        <v>291000</v>
      </c>
      <c r="R1804" s="86">
        <v>6600000</v>
      </c>
      <c r="S1804">
        <f t="shared" si="117"/>
        <v>6.6</v>
      </c>
      <c r="T1804" s="86">
        <v>11885</v>
      </c>
      <c r="U1804" t="s">
        <v>789</v>
      </c>
      <c r="W1804" t="s">
        <v>7679</v>
      </c>
    </row>
    <row r="1805" spans="1:23" ht="15" customHeight="1" x14ac:dyDescent="0.25">
      <c r="A1805" t="s">
        <v>2155</v>
      </c>
      <c r="B1805">
        <v>12755356</v>
      </c>
      <c r="C1805" t="s">
        <v>540</v>
      </c>
      <c r="D1805" t="s">
        <v>541</v>
      </c>
      <c r="E1805" s="30" t="s">
        <v>2156</v>
      </c>
      <c r="F1805" t="s">
        <v>549</v>
      </c>
      <c r="G1805" t="s">
        <v>2174</v>
      </c>
      <c r="H1805">
        <v>17314075</v>
      </c>
      <c r="I1805" t="s">
        <v>4603</v>
      </c>
      <c r="J1805" t="s">
        <v>4604</v>
      </c>
      <c r="K1805" t="s">
        <v>549</v>
      </c>
      <c r="L1805" t="s">
        <v>4603</v>
      </c>
      <c r="M1805" t="s">
        <v>4605</v>
      </c>
      <c r="N1805" t="s">
        <v>4606</v>
      </c>
      <c r="O1805" s="87">
        <f t="shared" si="116"/>
        <v>4650</v>
      </c>
      <c r="P1805" t="s">
        <v>555</v>
      </c>
      <c r="Q1805" s="86">
        <v>46500000</v>
      </c>
      <c r="R1805" s="86">
        <v>1055220000</v>
      </c>
      <c r="S1805">
        <f t="shared" si="117"/>
        <v>1055.22</v>
      </c>
      <c r="T1805" s="86">
        <v>11907</v>
      </c>
      <c r="U1805" t="s">
        <v>757</v>
      </c>
      <c r="W1805" t="s">
        <v>7879</v>
      </c>
    </row>
    <row r="1806" spans="1:23" ht="15" customHeight="1" x14ac:dyDescent="0.25">
      <c r="A1806" t="s">
        <v>4607</v>
      </c>
      <c r="B1806">
        <v>19104517</v>
      </c>
      <c r="C1806" t="s">
        <v>540</v>
      </c>
      <c r="D1806" t="s">
        <v>541</v>
      </c>
      <c r="E1806" s="30" t="s">
        <v>4608</v>
      </c>
      <c r="F1806" t="s">
        <v>549</v>
      </c>
      <c r="G1806" t="s">
        <v>2174</v>
      </c>
      <c r="H1806">
        <v>17314075</v>
      </c>
      <c r="I1806" t="s">
        <v>4609</v>
      </c>
      <c r="J1806" t="s">
        <v>4610</v>
      </c>
      <c r="K1806" t="s">
        <v>549</v>
      </c>
      <c r="L1806" t="s">
        <v>4609</v>
      </c>
      <c r="M1806" t="s">
        <v>4611</v>
      </c>
      <c r="N1806" t="s">
        <v>4612</v>
      </c>
      <c r="O1806" s="87">
        <f t="shared" si="116"/>
        <v>23940</v>
      </c>
      <c r="P1806" t="s">
        <v>555</v>
      </c>
      <c r="Q1806" s="86">
        <v>239400000</v>
      </c>
      <c r="R1806" s="86">
        <v>5427830000</v>
      </c>
      <c r="S1806" s="112">
        <f t="shared" si="117"/>
        <v>5427.83</v>
      </c>
      <c r="T1806" s="86">
        <v>11138</v>
      </c>
      <c r="U1806" t="s">
        <v>4613</v>
      </c>
      <c r="V1806" t="s">
        <v>8631</v>
      </c>
    </row>
    <row r="1807" spans="1:23" ht="15" customHeight="1" x14ac:dyDescent="0.25">
      <c r="A1807" t="s">
        <v>4607</v>
      </c>
      <c r="B1807">
        <v>19104517</v>
      </c>
      <c r="C1807" t="s">
        <v>540</v>
      </c>
      <c r="D1807" t="s">
        <v>541</v>
      </c>
      <c r="E1807" s="30" t="s">
        <v>4608</v>
      </c>
      <c r="F1807" t="s">
        <v>549</v>
      </c>
      <c r="G1807" t="s">
        <v>2174</v>
      </c>
      <c r="H1807">
        <v>17314075</v>
      </c>
      <c r="I1807" t="s">
        <v>4614</v>
      </c>
      <c r="J1807" t="s">
        <v>4615</v>
      </c>
      <c r="K1807" t="s">
        <v>549</v>
      </c>
      <c r="L1807" t="s">
        <v>4614</v>
      </c>
      <c r="M1807" t="s">
        <v>4616</v>
      </c>
      <c r="N1807" t="s">
        <v>4617</v>
      </c>
      <c r="O1807" s="87">
        <f t="shared" si="116"/>
        <v>49980</v>
      </c>
      <c r="P1807" t="s">
        <v>555</v>
      </c>
      <c r="Q1807" s="86">
        <v>499800000</v>
      </c>
      <c r="R1807" s="86">
        <v>11331800000</v>
      </c>
      <c r="S1807" s="112">
        <f t="shared" si="117"/>
        <v>11331.8</v>
      </c>
      <c r="T1807" s="86">
        <v>11138</v>
      </c>
      <c r="U1807" t="s">
        <v>4613</v>
      </c>
      <c r="V1807" t="s">
        <v>8631</v>
      </c>
    </row>
    <row r="1808" spans="1:23" ht="15" customHeight="1" x14ac:dyDescent="0.25">
      <c r="A1808" t="s">
        <v>4618</v>
      </c>
      <c r="B1808">
        <v>3154420</v>
      </c>
      <c r="C1808" t="s">
        <v>540</v>
      </c>
      <c r="D1808" t="s">
        <v>541</v>
      </c>
      <c r="E1808" s="30" t="s">
        <v>4619</v>
      </c>
      <c r="F1808" t="s">
        <v>549</v>
      </c>
      <c r="G1808" t="s">
        <v>2174</v>
      </c>
      <c r="H1808">
        <v>17314075</v>
      </c>
      <c r="I1808" t="s">
        <v>4620</v>
      </c>
      <c r="J1808" t="s">
        <v>4621</v>
      </c>
      <c r="K1808" t="s">
        <v>549</v>
      </c>
      <c r="L1808" t="s">
        <v>4620</v>
      </c>
      <c r="M1808" t="s">
        <v>4622</v>
      </c>
      <c r="N1808" t="s">
        <v>4623</v>
      </c>
      <c r="O1808" s="87">
        <f t="shared" si="116"/>
        <v>5180</v>
      </c>
      <c r="P1808" t="s">
        <v>555</v>
      </c>
      <c r="Q1808" s="86">
        <v>51800000</v>
      </c>
      <c r="R1808" s="86">
        <v>1167030000</v>
      </c>
      <c r="S1808" s="112">
        <f t="shared" si="117"/>
        <v>1167.03</v>
      </c>
      <c r="T1808" s="86">
        <v>13979</v>
      </c>
      <c r="U1808" t="s">
        <v>4624</v>
      </c>
      <c r="V1808" t="s">
        <v>8632</v>
      </c>
    </row>
    <row r="1809" spans="1:23" ht="15" hidden="1" customHeight="1" x14ac:dyDescent="0.25">
      <c r="A1809" s="89" t="s">
        <v>2369</v>
      </c>
      <c r="O1809" s="87"/>
    </row>
    <row r="1810" spans="1:23" ht="15" hidden="1" customHeight="1" x14ac:dyDescent="0.25">
      <c r="A1810" s="89" t="s">
        <v>2368</v>
      </c>
      <c r="O1810" s="87"/>
    </row>
    <row r="1811" spans="1:23" ht="15" customHeight="1" x14ac:dyDescent="0.25">
      <c r="A1811" t="s">
        <v>2371</v>
      </c>
      <c r="B1811">
        <v>4021138</v>
      </c>
      <c r="C1811" t="s">
        <v>540</v>
      </c>
      <c r="D1811" t="s">
        <v>541</v>
      </c>
      <c r="E1811" s="30" t="s">
        <v>2372</v>
      </c>
      <c r="F1811" t="s">
        <v>549</v>
      </c>
      <c r="G1811" t="s">
        <v>2373</v>
      </c>
      <c r="H1811">
        <v>4340730</v>
      </c>
      <c r="I1811" t="s">
        <v>7616</v>
      </c>
      <c r="J1811" t="s">
        <v>7617</v>
      </c>
      <c r="K1811" t="s">
        <v>549</v>
      </c>
      <c r="L1811" t="s">
        <v>7616</v>
      </c>
      <c r="M1811" t="s">
        <v>7618</v>
      </c>
      <c r="N1811" t="s">
        <v>7619</v>
      </c>
      <c r="O1811" s="87">
        <f>Q1811/10000</f>
        <v>34344</v>
      </c>
      <c r="P1811" t="s">
        <v>555</v>
      </c>
      <c r="Q1811" s="86">
        <v>343440000</v>
      </c>
      <c r="R1811" s="86">
        <v>7663330000</v>
      </c>
      <c r="S1811" s="156">
        <f>R1811/1000000</f>
        <v>7663.33</v>
      </c>
      <c r="T1811">
        <v>17896</v>
      </c>
      <c r="U1811" t="s">
        <v>4904</v>
      </c>
      <c r="V1811" t="s">
        <v>7923</v>
      </c>
    </row>
    <row r="1812" spans="1:23" ht="15" customHeight="1" x14ac:dyDescent="0.25">
      <c r="A1812" t="s">
        <v>7620</v>
      </c>
      <c r="B1812">
        <v>29672433</v>
      </c>
      <c r="C1812" t="s">
        <v>540</v>
      </c>
      <c r="D1812" t="s">
        <v>541</v>
      </c>
      <c r="E1812" s="30" t="s">
        <v>7621</v>
      </c>
      <c r="F1812" t="s">
        <v>549</v>
      </c>
      <c r="G1812" t="s">
        <v>2373</v>
      </c>
      <c r="H1812">
        <v>4340730</v>
      </c>
      <c r="I1812" t="s">
        <v>7622</v>
      </c>
      <c r="J1812" t="s">
        <v>7623</v>
      </c>
      <c r="K1812" t="s">
        <v>549</v>
      </c>
      <c r="L1812" t="s">
        <v>7622</v>
      </c>
      <c r="M1812" t="s">
        <v>7624</v>
      </c>
      <c r="N1812" t="s">
        <v>7625</v>
      </c>
      <c r="O1812" s="87">
        <f>Q1812/10000</f>
        <v>80100</v>
      </c>
      <c r="P1812" t="s">
        <v>555</v>
      </c>
      <c r="Q1812" s="86">
        <v>801000000</v>
      </c>
      <c r="R1812" s="86">
        <v>17801190000</v>
      </c>
      <c r="S1812" s="162">
        <f>R1812/1000000</f>
        <v>17801.189999999999</v>
      </c>
      <c r="T1812">
        <v>17497</v>
      </c>
      <c r="U1812" t="s">
        <v>7626</v>
      </c>
      <c r="V1812" t="s">
        <v>8633</v>
      </c>
    </row>
    <row r="1813" spans="1:23" ht="15" hidden="1" customHeight="1" x14ac:dyDescent="0.25">
      <c r="A1813" s="89" t="s">
        <v>2378</v>
      </c>
      <c r="O1813" s="87"/>
    </row>
    <row r="1814" spans="1:23" ht="15" customHeight="1" x14ac:dyDescent="0.25">
      <c r="A1814" t="s">
        <v>2342</v>
      </c>
      <c r="B1814">
        <v>30776187</v>
      </c>
      <c r="C1814" t="s">
        <v>540</v>
      </c>
      <c r="D1814" t="s">
        <v>541</v>
      </c>
      <c r="E1814" s="30" t="s">
        <v>2343</v>
      </c>
      <c r="F1814" t="s">
        <v>549</v>
      </c>
      <c r="G1814" t="s">
        <v>2373</v>
      </c>
      <c r="H1814">
        <v>4340730</v>
      </c>
      <c r="I1814" t="s">
        <v>7627</v>
      </c>
      <c r="J1814" t="s">
        <v>7628</v>
      </c>
      <c r="K1814" t="s">
        <v>549</v>
      </c>
      <c r="L1814" t="s">
        <v>7627</v>
      </c>
      <c r="M1814" t="s">
        <v>7629</v>
      </c>
      <c r="N1814" t="s">
        <v>7630</v>
      </c>
      <c r="O1814" s="87">
        <f t="shared" ref="O1814:O1822" si="118">Q1814/10000</f>
        <v>82950</v>
      </c>
      <c r="P1814" t="s">
        <v>555</v>
      </c>
      <c r="Q1814" s="86">
        <v>829500000</v>
      </c>
      <c r="R1814" s="86">
        <v>18870290000</v>
      </c>
      <c r="S1814" s="165">
        <f t="shared" ref="S1814:S1822" si="119">R1814/1000000</f>
        <v>18870.29</v>
      </c>
      <c r="T1814" s="165">
        <v>18478</v>
      </c>
      <c r="U1814" s="165" t="s">
        <v>7631</v>
      </c>
      <c r="V1814" s="165" t="s">
        <v>8634</v>
      </c>
      <c r="W1814" s="165"/>
    </row>
    <row r="1815" spans="1:23" ht="15" customHeight="1" x14ac:dyDescent="0.25">
      <c r="A1815" t="s">
        <v>2342</v>
      </c>
      <c r="B1815">
        <v>30776187</v>
      </c>
      <c r="C1815" t="s">
        <v>540</v>
      </c>
      <c r="D1815" t="s">
        <v>541</v>
      </c>
      <c r="E1815" s="30" t="s">
        <v>2343</v>
      </c>
      <c r="F1815" t="s">
        <v>549</v>
      </c>
      <c r="G1815" t="s">
        <v>2373</v>
      </c>
      <c r="H1815">
        <v>4340730</v>
      </c>
      <c r="I1815" t="s">
        <v>7632</v>
      </c>
      <c r="J1815" t="s">
        <v>7633</v>
      </c>
      <c r="K1815" t="s">
        <v>549</v>
      </c>
      <c r="L1815" t="s">
        <v>7632</v>
      </c>
      <c r="M1815" t="s">
        <v>7634</v>
      </c>
      <c r="N1815" t="s">
        <v>7635</v>
      </c>
      <c r="O1815" s="87">
        <f t="shared" si="118"/>
        <v>82950</v>
      </c>
      <c r="P1815" t="s">
        <v>555</v>
      </c>
      <c r="Q1815" s="86">
        <v>829500000</v>
      </c>
      <c r="R1815" s="86">
        <v>18870290000</v>
      </c>
      <c r="S1815" s="162">
        <f t="shared" si="119"/>
        <v>18870.29</v>
      </c>
      <c r="T1815">
        <v>17462</v>
      </c>
      <c r="U1815" t="s">
        <v>7636</v>
      </c>
      <c r="V1815" t="s">
        <v>7635</v>
      </c>
    </row>
    <row r="1816" spans="1:23" ht="15" customHeight="1" x14ac:dyDescent="0.25">
      <c r="A1816" t="s">
        <v>2342</v>
      </c>
      <c r="B1816">
        <v>30776187</v>
      </c>
      <c r="C1816" t="s">
        <v>540</v>
      </c>
      <c r="D1816" t="s">
        <v>541</v>
      </c>
      <c r="E1816" s="30" t="s">
        <v>2343</v>
      </c>
      <c r="F1816" t="s">
        <v>549</v>
      </c>
      <c r="G1816" t="s">
        <v>2373</v>
      </c>
      <c r="H1816">
        <v>4340730</v>
      </c>
      <c r="I1816" t="s">
        <v>7637</v>
      </c>
      <c r="J1816" t="s">
        <v>7638</v>
      </c>
      <c r="K1816" t="s">
        <v>549</v>
      </c>
      <c r="L1816" t="s">
        <v>7637</v>
      </c>
      <c r="M1816" t="s">
        <v>7639</v>
      </c>
      <c r="N1816" t="s">
        <v>7640</v>
      </c>
      <c r="O1816" s="87">
        <f t="shared" si="118"/>
        <v>39340</v>
      </c>
      <c r="P1816" t="s">
        <v>555</v>
      </c>
      <c r="Q1816" s="86">
        <v>393400000</v>
      </c>
      <c r="R1816" s="86">
        <v>8949450000</v>
      </c>
      <c r="S1816" s="162">
        <f t="shared" si="119"/>
        <v>8949.4500000000007</v>
      </c>
      <c r="T1816">
        <v>17455</v>
      </c>
      <c r="U1816" t="s">
        <v>961</v>
      </c>
      <c r="V1816" t="s">
        <v>960</v>
      </c>
    </row>
    <row r="1817" spans="1:23" ht="15" customHeight="1" x14ac:dyDescent="0.25">
      <c r="A1817" t="s">
        <v>2342</v>
      </c>
      <c r="B1817">
        <v>30776187</v>
      </c>
      <c r="C1817" t="s">
        <v>540</v>
      </c>
      <c r="D1817" t="s">
        <v>541</v>
      </c>
      <c r="E1817" s="30" t="s">
        <v>2343</v>
      </c>
      <c r="F1817" t="s">
        <v>549</v>
      </c>
      <c r="G1817" t="s">
        <v>2373</v>
      </c>
      <c r="H1817">
        <v>4340730</v>
      </c>
      <c r="I1817" t="s">
        <v>7641</v>
      </c>
      <c r="J1817" t="s">
        <v>7642</v>
      </c>
      <c r="K1817" t="s">
        <v>549</v>
      </c>
      <c r="L1817" t="s">
        <v>7641</v>
      </c>
      <c r="M1817" t="s">
        <v>7643</v>
      </c>
      <c r="N1817" t="s">
        <v>7644</v>
      </c>
      <c r="O1817" s="87">
        <f t="shared" si="118"/>
        <v>39200</v>
      </c>
      <c r="P1817" t="s">
        <v>555</v>
      </c>
      <c r="Q1817" s="86">
        <v>392000000</v>
      </c>
      <c r="R1817" s="86">
        <v>8917600000</v>
      </c>
      <c r="S1817" s="162">
        <f t="shared" si="119"/>
        <v>8917.6</v>
      </c>
      <c r="T1817">
        <v>17456</v>
      </c>
      <c r="U1817" t="s">
        <v>4909</v>
      </c>
      <c r="V1817" t="s">
        <v>4908</v>
      </c>
    </row>
    <row r="1818" spans="1:23" ht="15" customHeight="1" x14ac:dyDescent="0.25">
      <c r="A1818" t="s">
        <v>955</v>
      </c>
      <c r="B1818">
        <v>23466850</v>
      </c>
      <c r="C1818" t="s">
        <v>540</v>
      </c>
      <c r="D1818" t="s">
        <v>541</v>
      </c>
      <c r="E1818" s="30" t="s">
        <v>956</v>
      </c>
      <c r="F1818" t="s">
        <v>549</v>
      </c>
      <c r="G1818" t="s">
        <v>2373</v>
      </c>
      <c r="H1818">
        <v>4340730</v>
      </c>
      <c r="I1818" t="s">
        <v>7645</v>
      </c>
      <c r="J1818" t="s">
        <v>7646</v>
      </c>
      <c r="K1818" t="s">
        <v>549</v>
      </c>
      <c r="L1818" t="s">
        <v>7645</v>
      </c>
      <c r="M1818" t="s">
        <v>7647</v>
      </c>
      <c r="N1818" t="s">
        <v>7648</v>
      </c>
      <c r="O1818" s="87">
        <f t="shared" si="118"/>
        <v>26110</v>
      </c>
      <c r="P1818" t="s">
        <v>555</v>
      </c>
      <c r="Q1818" s="86">
        <v>261100000</v>
      </c>
      <c r="R1818" s="86">
        <v>5936650000</v>
      </c>
      <c r="S1818" s="162">
        <f t="shared" si="119"/>
        <v>5936.65</v>
      </c>
      <c r="T1818">
        <v>17481</v>
      </c>
      <c r="U1818" t="s">
        <v>2754</v>
      </c>
      <c r="V1818" t="s">
        <v>7648</v>
      </c>
    </row>
    <row r="1819" spans="1:23" ht="15" customHeight="1" x14ac:dyDescent="0.25">
      <c r="A1819" t="s">
        <v>1158</v>
      </c>
      <c r="B1819">
        <v>28585010</v>
      </c>
      <c r="C1819" t="s">
        <v>540</v>
      </c>
      <c r="D1819" t="s">
        <v>1159</v>
      </c>
      <c r="E1819" s="30" t="s">
        <v>1160</v>
      </c>
      <c r="F1819" t="s">
        <v>549</v>
      </c>
      <c r="G1819" t="s">
        <v>2373</v>
      </c>
      <c r="H1819">
        <v>4340730</v>
      </c>
      <c r="I1819" t="s">
        <v>7649</v>
      </c>
      <c r="J1819" t="s">
        <v>7650</v>
      </c>
      <c r="K1819" t="s">
        <v>549</v>
      </c>
      <c r="L1819" t="s">
        <v>7649</v>
      </c>
      <c r="M1819" t="s">
        <v>7651</v>
      </c>
      <c r="N1819" t="s">
        <v>7652</v>
      </c>
      <c r="O1819" s="87">
        <f t="shared" si="118"/>
        <v>38500</v>
      </c>
      <c r="P1819" t="s">
        <v>555</v>
      </c>
      <c r="Q1819" s="86">
        <v>385000000</v>
      </c>
      <c r="R1819" s="86">
        <v>8753780000</v>
      </c>
      <c r="S1819" s="179">
        <f t="shared" si="119"/>
        <v>8753.7800000000007</v>
      </c>
      <c r="T1819">
        <v>17557</v>
      </c>
      <c r="U1819" t="s">
        <v>1165</v>
      </c>
      <c r="V1819" t="s">
        <v>7926</v>
      </c>
    </row>
    <row r="1820" spans="1:23" ht="15" customHeight="1" x14ac:dyDescent="0.25">
      <c r="A1820" t="s">
        <v>2710</v>
      </c>
      <c r="B1820">
        <v>17978162</v>
      </c>
      <c r="C1820" t="s">
        <v>540</v>
      </c>
      <c r="D1820" t="s">
        <v>541</v>
      </c>
      <c r="E1820" s="30" t="s">
        <v>2711</v>
      </c>
      <c r="F1820" t="s">
        <v>549</v>
      </c>
      <c r="G1820" t="s">
        <v>2373</v>
      </c>
      <c r="H1820">
        <v>4340730</v>
      </c>
      <c r="I1820" t="s">
        <v>7653</v>
      </c>
      <c r="J1820" t="s">
        <v>7654</v>
      </c>
      <c r="K1820" t="s">
        <v>549</v>
      </c>
      <c r="L1820" t="s">
        <v>7653</v>
      </c>
      <c r="M1820" t="s">
        <v>7655</v>
      </c>
      <c r="N1820" t="s">
        <v>7656</v>
      </c>
      <c r="O1820" s="87">
        <f t="shared" si="118"/>
        <v>45500</v>
      </c>
      <c r="P1820" t="s">
        <v>555</v>
      </c>
      <c r="Q1820" s="86">
        <v>455000000</v>
      </c>
      <c r="R1820" s="86">
        <v>10350790000</v>
      </c>
      <c r="S1820" s="179">
        <f t="shared" si="119"/>
        <v>10350.790000000001</v>
      </c>
      <c r="T1820">
        <v>17569</v>
      </c>
      <c r="U1820" t="s">
        <v>2716</v>
      </c>
      <c r="V1820" t="s">
        <v>7922</v>
      </c>
    </row>
    <row r="1821" spans="1:23" x14ac:dyDescent="0.25">
      <c r="A1821" s="89" t="s">
        <v>2366</v>
      </c>
      <c r="O1821" s="87">
        <f t="shared" si="118"/>
        <v>0</v>
      </c>
      <c r="S1821">
        <f t="shared" si="119"/>
        <v>0</v>
      </c>
    </row>
    <row r="1822" spans="1:23" ht="15" customHeight="1" x14ac:dyDescent="0.25">
      <c r="A1822" t="s">
        <v>2371</v>
      </c>
      <c r="B1822">
        <v>4021138</v>
      </c>
      <c r="C1822" t="s">
        <v>540</v>
      </c>
      <c r="D1822" t="s">
        <v>541</v>
      </c>
      <c r="E1822" s="30" t="s">
        <v>2372</v>
      </c>
      <c r="F1822" t="s">
        <v>549</v>
      </c>
      <c r="G1822" t="s">
        <v>2373</v>
      </c>
      <c r="H1822">
        <v>4340730</v>
      </c>
      <c r="I1822" t="s">
        <v>2374</v>
      </c>
      <c r="J1822" t="s">
        <v>2375</v>
      </c>
      <c r="K1822" t="s">
        <v>549</v>
      </c>
      <c r="L1822" t="s">
        <v>2374</v>
      </c>
      <c r="M1822" t="s">
        <v>2376</v>
      </c>
      <c r="N1822" t="s">
        <v>2377</v>
      </c>
      <c r="O1822" s="87">
        <f t="shared" si="118"/>
        <v>26000</v>
      </c>
      <c r="P1822" t="s">
        <v>555</v>
      </c>
      <c r="Q1822" s="86">
        <v>260000000</v>
      </c>
      <c r="R1822" s="86">
        <v>5927010000</v>
      </c>
      <c r="S1822" s="162">
        <f t="shared" si="119"/>
        <v>5927.01</v>
      </c>
      <c r="T1822">
        <v>18474</v>
      </c>
      <c r="U1822" t="s">
        <v>2348</v>
      </c>
      <c r="V1822" t="s">
        <v>5739</v>
      </c>
    </row>
    <row r="1823" spans="1:23" ht="15" hidden="1" customHeight="1" x14ac:dyDescent="0.25">
      <c r="A1823" s="89" t="s">
        <v>2384</v>
      </c>
      <c r="O1823" s="87"/>
    </row>
    <row r="1824" spans="1:23" ht="30" hidden="1" customHeight="1" x14ac:dyDescent="0.25">
      <c r="A1824" s="89" t="s">
        <v>2380</v>
      </c>
      <c r="O1824" s="87"/>
    </row>
    <row r="1825" spans="1:23" ht="15" hidden="1" customHeight="1" x14ac:dyDescent="0.25">
      <c r="A1825" s="89" t="s">
        <v>2368</v>
      </c>
      <c r="O1825" s="87"/>
    </row>
    <row r="1826" spans="1:23" ht="15" customHeight="1" x14ac:dyDescent="0.25">
      <c r="A1826" t="s">
        <v>2155</v>
      </c>
      <c r="B1826">
        <v>12755356</v>
      </c>
      <c r="C1826" t="s">
        <v>540</v>
      </c>
      <c r="D1826" t="s">
        <v>541</v>
      </c>
      <c r="E1826" s="30" t="s">
        <v>2156</v>
      </c>
      <c r="F1826" t="s">
        <v>549</v>
      </c>
      <c r="G1826" t="s">
        <v>4625</v>
      </c>
      <c r="H1826">
        <v>17862450</v>
      </c>
      <c r="I1826" t="s">
        <v>7657</v>
      </c>
      <c r="J1826" t="s">
        <v>7658</v>
      </c>
      <c r="K1826" t="s">
        <v>549</v>
      </c>
      <c r="L1826" t="s">
        <v>7657</v>
      </c>
      <c r="M1826" t="s">
        <v>7659</v>
      </c>
      <c r="N1826" t="s">
        <v>7660</v>
      </c>
      <c r="O1826" s="87">
        <f>Q1826/10000</f>
        <v>8</v>
      </c>
      <c r="P1826" t="s">
        <v>555</v>
      </c>
      <c r="Q1826" s="86">
        <v>80000</v>
      </c>
      <c r="R1826" s="86">
        <v>1800000</v>
      </c>
      <c r="S1826">
        <f>R1826/1000000</f>
        <v>1.8</v>
      </c>
      <c r="T1826">
        <v>11833</v>
      </c>
      <c r="U1826" t="s">
        <v>2248</v>
      </c>
      <c r="W1826" t="s">
        <v>7965</v>
      </c>
    </row>
    <row r="1827" spans="1:23" ht="15" customHeight="1" x14ac:dyDescent="0.25">
      <c r="A1827" t="s">
        <v>2155</v>
      </c>
      <c r="B1827">
        <v>12755356</v>
      </c>
      <c r="C1827" t="s">
        <v>540</v>
      </c>
      <c r="D1827" t="s">
        <v>541</v>
      </c>
      <c r="E1827" s="30" t="s">
        <v>2156</v>
      </c>
      <c r="F1827" t="s">
        <v>549</v>
      </c>
      <c r="G1827" t="s">
        <v>4625</v>
      </c>
      <c r="H1827">
        <v>17862450</v>
      </c>
      <c r="I1827" t="s">
        <v>7661</v>
      </c>
      <c r="J1827" t="s">
        <v>7662</v>
      </c>
      <c r="K1827" t="s">
        <v>549</v>
      </c>
      <c r="L1827" t="s">
        <v>7661</v>
      </c>
      <c r="M1827" t="s">
        <v>7663</v>
      </c>
      <c r="N1827" t="s">
        <v>5154</v>
      </c>
      <c r="O1827" s="87">
        <v>0.45</v>
      </c>
      <c r="P1827" t="s">
        <v>555</v>
      </c>
      <c r="Q1827">
        <v>0.45</v>
      </c>
      <c r="R1827">
        <v>0.1</v>
      </c>
      <c r="S1827">
        <v>0.1</v>
      </c>
      <c r="T1827">
        <v>11809</v>
      </c>
      <c r="U1827" t="s">
        <v>4339</v>
      </c>
      <c r="W1827" t="s">
        <v>7958</v>
      </c>
    </row>
    <row r="1828" spans="1:23" ht="15" customHeight="1" x14ac:dyDescent="0.25">
      <c r="A1828" t="s">
        <v>2155</v>
      </c>
      <c r="B1828">
        <v>12755356</v>
      </c>
      <c r="C1828" t="s">
        <v>540</v>
      </c>
      <c r="D1828" t="s">
        <v>541</v>
      </c>
      <c r="E1828" s="30" t="s">
        <v>2156</v>
      </c>
      <c r="F1828" t="s">
        <v>549</v>
      </c>
      <c r="G1828" t="s">
        <v>4625</v>
      </c>
      <c r="H1828">
        <v>17862450</v>
      </c>
      <c r="I1828" t="s">
        <v>7664</v>
      </c>
      <c r="J1828" t="s">
        <v>7665</v>
      </c>
      <c r="K1828" t="s">
        <v>549</v>
      </c>
      <c r="L1828" t="s">
        <v>7664</v>
      </c>
      <c r="M1828" t="s">
        <v>7666</v>
      </c>
      <c r="N1828" t="s">
        <v>7667</v>
      </c>
      <c r="O1828" s="87">
        <f>Q1828/10000</f>
        <v>2.1</v>
      </c>
      <c r="P1828" t="s">
        <v>555</v>
      </c>
      <c r="Q1828" s="86">
        <v>21000</v>
      </c>
      <c r="R1828">
        <v>0.47</v>
      </c>
      <c r="S1828">
        <v>0.47</v>
      </c>
      <c r="T1828">
        <v>11804</v>
      </c>
      <c r="U1828" t="s">
        <v>679</v>
      </c>
      <c r="W1828" t="s">
        <v>7866</v>
      </c>
    </row>
    <row r="1829" spans="1:23" ht="15" customHeight="1" x14ac:dyDescent="0.25">
      <c r="A1829" t="s">
        <v>2155</v>
      </c>
      <c r="B1829">
        <v>12755356</v>
      </c>
      <c r="C1829" t="s">
        <v>540</v>
      </c>
      <c r="D1829" t="s">
        <v>541</v>
      </c>
      <c r="E1829" s="30" t="s">
        <v>2156</v>
      </c>
      <c r="F1829" t="s">
        <v>549</v>
      </c>
      <c r="G1829" t="s">
        <v>4625</v>
      </c>
      <c r="H1829">
        <v>17862450</v>
      </c>
      <c r="I1829" t="s">
        <v>7668</v>
      </c>
      <c r="J1829" t="s">
        <v>7669</v>
      </c>
      <c r="K1829" t="s">
        <v>549</v>
      </c>
      <c r="L1829" t="s">
        <v>7668</v>
      </c>
      <c r="M1829" t="s">
        <v>7670</v>
      </c>
      <c r="N1829" t="s">
        <v>7671</v>
      </c>
      <c r="O1829" s="87">
        <v>0.6</v>
      </c>
      <c r="P1829" t="s">
        <v>555</v>
      </c>
      <c r="Q1829">
        <v>0.6</v>
      </c>
      <c r="R1829">
        <v>0.13</v>
      </c>
      <c r="S1829">
        <v>0.13</v>
      </c>
      <c r="T1829">
        <v>11806</v>
      </c>
      <c r="U1829" t="s">
        <v>2262</v>
      </c>
      <c r="W1829" t="s">
        <v>7950</v>
      </c>
    </row>
    <row r="1830" spans="1:23" ht="15" customHeight="1" x14ac:dyDescent="0.25">
      <c r="A1830" t="s">
        <v>2155</v>
      </c>
      <c r="B1830">
        <v>12755356</v>
      </c>
      <c r="C1830" t="s">
        <v>540</v>
      </c>
      <c r="D1830" t="s">
        <v>541</v>
      </c>
      <c r="E1830" s="30" t="s">
        <v>2156</v>
      </c>
      <c r="F1830" t="s">
        <v>549</v>
      </c>
      <c r="G1830" t="s">
        <v>4625</v>
      </c>
      <c r="H1830">
        <v>17862450</v>
      </c>
      <c r="I1830" t="s">
        <v>7672</v>
      </c>
      <c r="J1830" t="s">
        <v>7673</v>
      </c>
      <c r="K1830" t="s">
        <v>549</v>
      </c>
      <c r="L1830" t="s">
        <v>7672</v>
      </c>
      <c r="M1830" t="s">
        <v>7674</v>
      </c>
      <c r="N1830" t="s">
        <v>7675</v>
      </c>
      <c r="O1830" s="87">
        <f>Q1830/10000</f>
        <v>2.9</v>
      </c>
      <c r="P1830" t="s">
        <v>555</v>
      </c>
      <c r="Q1830" s="86">
        <v>29000</v>
      </c>
      <c r="R1830">
        <v>0.65</v>
      </c>
      <c r="S1830">
        <v>0.65</v>
      </c>
      <c r="T1830">
        <v>14832</v>
      </c>
      <c r="U1830" t="s">
        <v>4209</v>
      </c>
      <c r="W1830" t="s">
        <v>7967</v>
      </c>
    </row>
    <row r="1831" spans="1:23" ht="15" customHeight="1" x14ac:dyDescent="0.25">
      <c r="A1831" t="s">
        <v>2155</v>
      </c>
      <c r="B1831">
        <v>12755356</v>
      </c>
      <c r="C1831" t="s">
        <v>540</v>
      </c>
      <c r="D1831" t="s">
        <v>541</v>
      </c>
      <c r="E1831" s="30" t="s">
        <v>2156</v>
      </c>
      <c r="F1831" t="s">
        <v>549</v>
      </c>
      <c r="G1831" t="s">
        <v>4625</v>
      </c>
      <c r="H1831">
        <v>17862450</v>
      </c>
      <c r="I1831" t="s">
        <v>7676</v>
      </c>
      <c r="J1831" t="s">
        <v>7677</v>
      </c>
      <c r="K1831" t="s">
        <v>549</v>
      </c>
      <c r="L1831" t="s">
        <v>7676</v>
      </c>
      <c r="M1831" t="s">
        <v>7678</v>
      </c>
      <c r="N1831" t="s">
        <v>7679</v>
      </c>
      <c r="O1831" s="87">
        <v>0.38</v>
      </c>
      <c r="P1831" t="s">
        <v>555</v>
      </c>
      <c r="Q1831">
        <v>0.38</v>
      </c>
      <c r="R1831">
        <v>0.09</v>
      </c>
      <c r="S1831">
        <v>0.09</v>
      </c>
      <c r="T1831">
        <v>11885</v>
      </c>
      <c r="U1831" t="s">
        <v>789</v>
      </c>
      <c r="W1831" t="s">
        <v>7679</v>
      </c>
    </row>
    <row r="1832" spans="1:23" ht="15" customHeight="1" x14ac:dyDescent="0.25">
      <c r="A1832" t="s">
        <v>2155</v>
      </c>
      <c r="B1832">
        <v>12755356</v>
      </c>
      <c r="C1832" t="s">
        <v>540</v>
      </c>
      <c r="D1832" t="s">
        <v>541</v>
      </c>
      <c r="E1832" s="30" t="s">
        <v>2156</v>
      </c>
      <c r="F1832" t="s">
        <v>549</v>
      </c>
      <c r="G1832" t="s">
        <v>4625</v>
      </c>
      <c r="H1832">
        <v>17862450</v>
      </c>
      <c r="I1832" t="s">
        <v>7680</v>
      </c>
      <c r="J1832" t="s">
        <v>7681</v>
      </c>
      <c r="K1832" t="s">
        <v>549</v>
      </c>
      <c r="L1832" t="s">
        <v>7680</v>
      </c>
      <c r="M1832" t="s">
        <v>7682</v>
      </c>
      <c r="N1832" t="s">
        <v>7683</v>
      </c>
      <c r="O1832" s="87">
        <f>Q1832/10000</f>
        <v>7.89</v>
      </c>
      <c r="P1832" t="s">
        <v>555</v>
      </c>
      <c r="Q1832" s="86">
        <v>78900</v>
      </c>
      <c r="R1832" s="86">
        <v>1770000</v>
      </c>
      <c r="S1832">
        <f>R1832/1000000</f>
        <v>1.77</v>
      </c>
      <c r="T1832">
        <v>11890</v>
      </c>
      <c r="U1832" t="s">
        <v>1052</v>
      </c>
      <c r="W1832" t="s">
        <v>7910</v>
      </c>
    </row>
    <row r="1833" spans="1:23" ht="15" customHeight="1" x14ac:dyDescent="0.25">
      <c r="A1833" t="s">
        <v>2155</v>
      </c>
      <c r="B1833">
        <v>12755356</v>
      </c>
      <c r="C1833" t="s">
        <v>540</v>
      </c>
      <c r="D1833" t="s">
        <v>541</v>
      </c>
      <c r="E1833" s="30" t="s">
        <v>2156</v>
      </c>
      <c r="F1833" t="s">
        <v>549</v>
      </c>
      <c r="G1833" t="s">
        <v>4625</v>
      </c>
      <c r="H1833">
        <v>17862450</v>
      </c>
      <c r="I1833" t="s">
        <v>7684</v>
      </c>
      <c r="J1833" t="s">
        <v>7685</v>
      </c>
      <c r="K1833" t="s">
        <v>549</v>
      </c>
      <c r="L1833" t="s">
        <v>7684</v>
      </c>
      <c r="M1833" t="s">
        <v>7686</v>
      </c>
      <c r="N1833" t="s">
        <v>7687</v>
      </c>
      <c r="O1833" s="87">
        <v>0.72</v>
      </c>
      <c r="P1833" t="s">
        <v>555</v>
      </c>
      <c r="Q1833">
        <v>0.72</v>
      </c>
      <c r="R1833">
        <v>0.16</v>
      </c>
      <c r="S1833">
        <v>0.16</v>
      </c>
      <c r="T1833">
        <v>11890</v>
      </c>
      <c r="U1833" t="s">
        <v>1052</v>
      </c>
      <c r="W1833" t="s">
        <v>7910</v>
      </c>
    </row>
    <row r="1834" spans="1:23" ht="15" customHeight="1" x14ac:dyDescent="0.25">
      <c r="A1834" t="s">
        <v>2155</v>
      </c>
      <c r="B1834">
        <v>12755356</v>
      </c>
      <c r="C1834" t="s">
        <v>540</v>
      </c>
      <c r="D1834" t="s">
        <v>541</v>
      </c>
      <c r="E1834" s="30" t="s">
        <v>2156</v>
      </c>
      <c r="F1834" t="s">
        <v>549</v>
      </c>
      <c r="G1834" t="s">
        <v>4625</v>
      </c>
      <c r="H1834">
        <v>17862450</v>
      </c>
      <c r="I1834" t="s">
        <v>7688</v>
      </c>
      <c r="J1834" t="s">
        <v>7689</v>
      </c>
      <c r="K1834" t="s">
        <v>549</v>
      </c>
      <c r="L1834" t="s">
        <v>7688</v>
      </c>
      <c r="M1834" t="s">
        <v>7690</v>
      </c>
      <c r="N1834" t="s">
        <v>7691</v>
      </c>
      <c r="O1834" s="87">
        <v>0.12</v>
      </c>
      <c r="P1834" t="s">
        <v>555</v>
      </c>
      <c r="Q1834">
        <v>0.12</v>
      </c>
      <c r="R1834">
        <v>0.03</v>
      </c>
      <c r="S1834">
        <v>0.03</v>
      </c>
      <c r="T1834">
        <v>11922</v>
      </c>
      <c r="U1834" t="s">
        <v>664</v>
      </c>
      <c r="W1834" t="s">
        <v>7863</v>
      </c>
    </row>
    <row r="1835" spans="1:23" ht="15" customHeight="1" x14ac:dyDescent="0.25">
      <c r="A1835" t="s">
        <v>2155</v>
      </c>
      <c r="B1835">
        <v>12755356</v>
      </c>
      <c r="C1835" t="s">
        <v>540</v>
      </c>
      <c r="D1835" t="s">
        <v>541</v>
      </c>
      <c r="E1835" s="30" t="s">
        <v>2156</v>
      </c>
      <c r="F1835" t="s">
        <v>549</v>
      </c>
      <c r="G1835" t="s">
        <v>4625</v>
      </c>
      <c r="H1835">
        <v>17862450</v>
      </c>
      <c r="I1835" t="s">
        <v>7692</v>
      </c>
      <c r="J1835" t="s">
        <v>7693</v>
      </c>
      <c r="K1835" t="s">
        <v>549</v>
      </c>
      <c r="L1835" t="s">
        <v>7692</v>
      </c>
      <c r="M1835" t="s">
        <v>7694</v>
      </c>
      <c r="N1835" t="s">
        <v>7695</v>
      </c>
      <c r="O1835" s="87">
        <f t="shared" ref="O1835:O1843" si="120">Q1835/10000</f>
        <v>24.16</v>
      </c>
      <c r="P1835" t="s">
        <v>555</v>
      </c>
      <c r="Q1835" s="86">
        <v>241600</v>
      </c>
      <c r="R1835" s="86">
        <v>5430000</v>
      </c>
      <c r="S1835">
        <f>R1835/1000000</f>
        <v>5.43</v>
      </c>
      <c r="T1835">
        <v>11907</v>
      </c>
      <c r="U1835" t="s">
        <v>757</v>
      </c>
      <c r="W1835" t="s">
        <v>7879</v>
      </c>
    </row>
    <row r="1836" spans="1:23" ht="15" customHeight="1" x14ac:dyDescent="0.25">
      <c r="A1836" t="s">
        <v>2155</v>
      </c>
      <c r="B1836">
        <v>12755356</v>
      </c>
      <c r="C1836" t="s">
        <v>540</v>
      </c>
      <c r="D1836" t="s">
        <v>541</v>
      </c>
      <c r="E1836" s="30" t="s">
        <v>2156</v>
      </c>
      <c r="F1836" t="s">
        <v>549</v>
      </c>
      <c r="G1836" t="s">
        <v>4625</v>
      </c>
      <c r="H1836">
        <v>17862450</v>
      </c>
      <c r="I1836" t="s">
        <v>7696</v>
      </c>
      <c r="J1836" t="s">
        <v>7697</v>
      </c>
      <c r="K1836" t="s">
        <v>549</v>
      </c>
      <c r="L1836" t="s">
        <v>7696</v>
      </c>
      <c r="M1836" t="s">
        <v>7698</v>
      </c>
      <c r="N1836" t="s">
        <v>7699</v>
      </c>
      <c r="O1836" s="87">
        <f t="shared" si="120"/>
        <v>9.0299999999999994</v>
      </c>
      <c r="P1836" t="s">
        <v>555</v>
      </c>
      <c r="Q1836" s="86">
        <v>90300</v>
      </c>
      <c r="R1836" s="86">
        <v>2030000</v>
      </c>
      <c r="S1836">
        <f>R1836/1000000</f>
        <v>2.0299999999999998</v>
      </c>
      <c r="T1836">
        <v>11894</v>
      </c>
      <c r="U1836" t="s">
        <v>723</v>
      </c>
      <c r="W1836" t="s">
        <v>7874</v>
      </c>
    </row>
    <row r="1837" spans="1:23" ht="15" customHeight="1" x14ac:dyDescent="0.25">
      <c r="A1837" t="s">
        <v>2155</v>
      </c>
      <c r="B1837">
        <v>12755356</v>
      </c>
      <c r="C1837" t="s">
        <v>540</v>
      </c>
      <c r="D1837" t="s">
        <v>541</v>
      </c>
      <c r="E1837" s="30" t="s">
        <v>2156</v>
      </c>
      <c r="F1837" t="s">
        <v>549</v>
      </c>
      <c r="G1837" t="s">
        <v>4625</v>
      </c>
      <c r="H1837">
        <v>17862450</v>
      </c>
      <c r="I1837" t="s">
        <v>7700</v>
      </c>
      <c r="J1837" t="s">
        <v>7701</v>
      </c>
      <c r="K1837" t="s">
        <v>549</v>
      </c>
      <c r="L1837" t="s">
        <v>7700</v>
      </c>
      <c r="M1837" t="s">
        <v>7702</v>
      </c>
      <c r="N1837" t="s">
        <v>5179</v>
      </c>
      <c r="O1837" s="87">
        <f t="shared" si="120"/>
        <v>2.86</v>
      </c>
      <c r="P1837" t="s">
        <v>555</v>
      </c>
      <c r="Q1837" s="86">
        <v>28600</v>
      </c>
      <c r="R1837">
        <v>0.64</v>
      </c>
      <c r="S1837">
        <v>0.64</v>
      </c>
      <c r="T1837">
        <v>11895</v>
      </c>
      <c r="U1837" t="s">
        <v>2267</v>
      </c>
      <c r="W1837" t="s">
        <v>7960</v>
      </c>
    </row>
    <row r="1838" spans="1:23" ht="15" customHeight="1" x14ac:dyDescent="0.25">
      <c r="A1838" t="s">
        <v>2155</v>
      </c>
      <c r="B1838">
        <v>12755356</v>
      </c>
      <c r="C1838" t="s">
        <v>540</v>
      </c>
      <c r="D1838" t="s">
        <v>541</v>
      </c>
      <c r="E1838" s="30" t="s">
        <v>2156</v>
      </c>
      <c r="F1838" t="s">
        <v>549</v>
      </c>
      <c r="G1838" t="s">
        <v>4625</v>
      </c>
      <c r="H1838">
        <v>17862450</v>
      </c>
      <c r="I1838" t="s">
        <v>7703</v>
      </c>
      <c r="J1838" t="s">
        <v>7704</v>
      </c>
      <c r="K1838" t="s">
        <v>549</v>
      </c>
      <c r="L1838" t="s">
        <v>7703</v>
      </c>
      <c r="M1838" t="s">
        <v>7705</v>
      </c>
      <c r="N1838" t="s">
        <v>1115</v>
      </c>
      <c r="O1838" s="87">
        <f t="shared" si="120"/>
        <v>13.5</v>
      </c>
      <c r="P1838" t="s">
        <v>555</v>
      </c>
      <c r="Q1838" s="86">
        <v>135000</v>
      </c>
      <c r="R1838" s="86">
        <v>3030000</v>
      </c>
      <c r="S1838">
        <f>R1838/1000000</f>
        <v>3.03</v>
      </c>
      <c r="T1838">
        <v>11829</v>
      </c>
      <c r="U1838" t="s">
        <v>4363</v>
      </c>
      <c r="W1838" t="s">
        <v>7946</v>
      </c>
    </row>
    <row r="1839" spans="1:23" ht="15" customHeight="1" x14ac:dyDescent="0.25">
      <c r="A1839" t="s">
        <v>2155</v>
      </c>
      <c r="B1839">
        <v>12755356</v>
      </c>
      <c r="C1839" t="s">
        <v>540</v>
      </c>
      <c r="D1839" t="s">
        <v>541</v>
      </c>
      <c r="E1839" s="30" t="s">
        <v>2156</v>
      </c>
      <c r="F1839" t="s">
        <v>549</v>
      </c>
      <c r="G1839" t="s">
        <v>4625</v>
      </c>
      <c r="H1839">
        <v>17862450</v>
      </c>
      <c r="I1839" t="s">
        <v>7706</v>
      </c>
      <c r="J1839" t="s">
        <v>7707</v>
      </c>
      <c r="K1839" t="s">
        <v>549</v>
      </c>
      <c r="L1839" t="s">
        <v>7706</v>
      </c>
      <c r="M1839" t="s">
        <v>7708</v>
      </c>
      <c r="N1839" t="s">
        <v>7709</v>
      </c>
      <c r="O1839" s="87">
        <f t="shared" si="120"/>
        <v>161.88</v>
      </c>
      <c r="P1839" t="s">
        <v>555</v>
      </c>
      <c r="Q1839" s="86">
        <v>1618800</v>
      </c>
      <c r="R1839" s="86">
        <v>36370000</v>
      </c>
      <c r="S1839">
        <f>R1839/1000000</f>
        <v>36.369999999999997</v>
      </c>
      <c r="T1839">
        <v>11727</v>
      </c>
      <c r="U1839" t="s">
        <v>775</v>
      </c>
      <c r="W1839" t="s">
        <v>4725</v>
      </c>
    </row>
    <row r="1840" spans="1:23" ht="15" customHeight="1" x14ac:dyDescent="0.25">
      <c r="A1840" t="s">
        <v>2155</v>
      </c>
      <c r="B1840">
        <v>12755356</v>
      </c>
      <c r="C1840" t="s">
        <v>540</v>
      </c>
      <c r="D1840" t="s">
        <v>541</v>
      </c>
      <c r="E1840" s="30" t="s">
        <v>2156</v>
      </c>
      <c r="F1840" t="s">
        <v>549</v>
      </c>
      <c r="G1840" t="s">
        <v>4625</v>
      </c>
      <c r="H1840">
        <v>17862450</v>
      </c>
      <c r="I1840" t="s">
        <v>7710</v>
      </c>
      <c r="J1840" t="s">
        <v>7711</v>
      </c>
      <c r="K1840" t="s">
        <v>549</v>
      </c>
      <c r="L1840" t="s">
        <v>7710</v>
      </c>
      <c r="M1840" t="s">
        <v>7712</v>
      </c>
      <c r="N1840" t="s">
        <v>7713</v>
      </c>
      <c r="O1840" s="87">
        <f t="shared" si="120"/>
        <v>75</v>
      </c>
      <c r="P1840" t="s">
        <v>555</v>
      </c>
      <c r="Q1840" s="86">
        <v>750000</v>
      </c>
      <c r="R1840" s="86">
        <v>16850000</v>
      </c>
      <c r="S1840">
        <f>R1840/1000000</f>
        <v>16.850000000000001</v>
      </c>
      <c r="T1840">
        <v>11727</v>
      </c>
      <c r="U1840" t="s">
        <v>775</v>
      </c>
      <c r="W1840" t="s">
        <v>4725</v>
      </c>
    </row>
    <row r="1841" spans="1:23" ht="15" customHeight="1" x14ac:dyDescent="0.25">
      <c r="A1841" t="s">
        <v>2155</v>
      </c>
      <c r="B1841">
        <v>12755356</v>
      </c>
      <c r="C1841" t="s">
        <v>540</v>
      </c>
      <c r="D1841" t="s">
        <v>541</v>
      </c>
      <c r="E1841" s="30" t="s">
        <v>2156</v>
      </c>
      <c r="F1841" t="s">
        <v>549</v>
      </c>
      <c r="G1841" t="s">
        <v>4625</v>
      </c>
      <c r="H1841">
        <v>17862450</v>
      </c>
      <c r="I1841" t="s">
        <v>7714</v>
      </c>
      <c r="J1841" t="s">
        <v>7715</v>
      </c>
      <c r="K1841" t="s">
        <v>549</v>
      </c>
      <c r="L1841" t="s">
        <v>7714</v>
      </c>
      <c r="M1841" t="s">
        <v>7716</v>
      </c>
      <c r="N1841" t="s">
        <v>7717</v>
      </c>
      <c r="O1841" s="87">
        <f t="shared" si="120"/>
        <v>95</v>
      </c>
      <c r="P1841" t="s">
        <v>555</v>
      </c>
      <c r="Q1841" s="86">
        <v>950000</v>
      </c>
      <c r="R1841" s="86">
        <v>21340000</v>
      </c>
      <c r="S1841">
        <f>R1841/1000000</f>
        <v>21.34</v>
      </c>
      <c r="T1841">
        <v>11727</v>
      </c>
      <c r="U1841" t="s">
        <v>775</v>
      </c>
      <c r="W1841" t="s">
        <v>4725</v>
      </c>
    </row>
    <row r="1842" spans="1:23" ht="15" customHeight="1" x14ac:dyDescent="0.25">
      <c r="A1842" t="s">
        <v>2155</v>
      </c>
      <c r="B1842">
        <v>12755356</v>
      </c>
      <c r="C1842" t="s">
        <v>540</v>
      </c>
      <c r="D1842" t="s">
        <v>541</v>
      </c>
      <c r="E1842" s="30" t="s">
        <v>2156</v>
      </c>
      <c r="F1842" t="s">
        <v>549</v>
      </c>
      <c r="G1842" t="s">
        <v>4625</v>
      </c>
      <c r="H1842">
        <v>17862450</v>
      </c>
      <c r="I1842" t="s">
        <v>7718</v>
      </c>
      <c r="J1842" t="s">
        <v>7719</v>
      </c>
      <c r="K1842" t="s">
        <v>549</v>
      </c>
      <c r="L1842" t="s">
        <v>7718</v>
      </c>
      <c r="M1842" t="s">
        <v>7720</v>
      </c>
      <c r="N1842" t="s">
        <v>7721</v>
      </c>
      <c r="O1842" s="87">
        <f t="shared" si="120"/>
        <v>3.1</v>
      </c>
      <c r="P1842" t="s">
        <v>555</v>
      </c>
      <c r="Q1842" s="86">
        <v>31000</v>
      </c>
      <c r="S1842">
        <v>0.7</v>
      </c>
      <c r="T1842">
        <v>11799</v>
      </c>
      <c r="U1842" t="s">
        <v>728</v>
      </c>
      <c r="W1842" t="s">
        <v>7875</v>
      </c>
    </row>
    <row r="1843" spans="1:23" ht="15" customHeight="1" x14ac:dyDescent="0.25">
      <c r="A1843" t="s">
        <v>2155</v>
      </c>
      <c r="B1843">
        <v>12755356</v>
      </c>
      <c r="C1843" t="s">
        <v>540</v>
      </c>
      <c r="D1843" t="s">
        <v>541</v>
      </c>
      <c r="E1843" s="30" t="s">
        <v>2156</v>
      </c>
      <c r="F1843" t="s">
        <v>549</v>
      </c>
      <c r="G1843" t="s">
        <v>4625</v>
      </c>
      <c r="H1843">
        <v>17862450</v>
      </c>
      <c r="I1843" t="s">
        <v>7722</v>
      </c>
      <c r="J1843" t="s">
        <v>7723</v>
      </c>
      <c r="K1843" t="s">
        <v>549</v>
      </c>
      <c r="L1843" t="s">
        <v>7722</v>
      </c>
      <c r="M1843" t="s">
        <v>7724</v>
      </c>
      <c r="N1843" t="s">
        <v>7725</v>
      </c>
      <c r="O1843" s="87">
        <f t="shared" si="120"/>
        <v>1.94</v>
      </c>
      <c r="P1843" t="s">
        <v>555</v>
      </c>
      <c r="Q1843" s="86">
        <v>19400</v>
      </c>
      <c r="R1843">
        <v>0.44</v>
      </c>
      <c r="S1843">
        <v>0.44</v>
      </c>
      <c r="T1843">
        <v>11801</v>
      </c>
      <c r="U1843" t="s">
        <v>737</v>
      </c>
      <c r="W1843" t="s">
        <v>7876</v>
      </c>
    </row>
    <row r="1844" spans="1:23" ht="15" customHeight="1" x14ac:dyDescent="0.25">
      <c r="A1844" t="s">
        <v>2155</v>
      </c>
      <c r="B1844">
        <v>12755356</v>
      </c>
      <c r="C1844" t="s">
        <v>540</v>
      </c>
      <c r="D1844" t="s">
        <v>541</v>
      </c>
      <c r="E1844" s="30" t="s">
        <v>2156</v>
      </c>
      <c r="F1844" t="s">
        <v>549</v>
      </c>
      <c r="G1844" t="s">
        <v>4625</v>
      </c>
      <c r="H1844">
        <v>17862450</v>
      </c>
      <c r="I1844" t="s">
        <v>7726</v>
      </c>
      <c r="J1844" t="s">
        <v>7727</v>
      </c>
      <c r="K1844" t="s">
        <v>549</v>
      </c>
      <c r="L1844" t="s">
        <v>7726</v>
      </c>
      <c r="M1844" t="s">
        <v>7728</v>
      </c>
      <c r="N1844" t="s">
        <v>7729</v>
      </c>
      <c r="O1844" s="87">
        <v>0.7</v>
      </c>
      <c r="P1844" t="s">
        <v>555</v>
      </c>
      <c r="Q1844">
        <v>0.7</v>
      </c>
      <c r="R1844">
        <v>0.16</v>
      </c>
      <c r="S1844">
        <v>0.16</v>
      </c>
      <c r="T1844">
        <v>11794</v>
      </c>
      <c r="U1844" t="s">
        <v>3399</v>
      </c>
      <c r="W1844" t="s">
        <v>7966</v>
      </c>
    </row>
    <row r="1845" spans="1:23" ht="15" customHeight="1" x14ac:dyDescent="0.25">
      <c r="A1845" t="s">
        <v>2155</v>
      </c>
      <c r="B1845">
        <v>12755356</v>
      </c>
      <c r="C1845" t="s">
        <v>540</v>
      </c>
      <c r="D1845" t="s">
        <v>541</v>
      </c>
      <c r="E1845" s="30" t="s">
        <v>2156</v>
      </c>
      <c r="F1845" t="s">
        <v>549</v>
      </c>
      <c r="G1845" t="s">
        <v>4625</v>
      </c>
      <c r="H1845">
        <v>17862450</v>
      </c>
      <c r="I1845" t="s">
        <v>7730</v>
      </c>
      <c r="J1845" t="s">
        <v>7731</v>
      </c>
      <c r="K1845" t="s">
        <v>549</v>
      </c>
      <c r="L1845" t="s">
        <v>7730</v>
      </c>
      <c r="M1845" t="s">
        <v>7732</v>
      </c>
      <c r="N1845" t="s">
        <v>7733</v>
      </c>
      <c r="O1845" s="87">
        <f>Q1845/10000</f>
        <v>1.29</v>
      </c>
      <c r="P1845" t="s">
        <v>555</v>
      </c>
      <c r="Q1845" s="86">
        <v>12900</v>
      </c>
      <c r="R1845">
        <v>0.28999999999999998</v>
      </c>
      <c r="S1845">
        <v>0.28999999999999998</v>
      </c>
      <c r="T1845">
        <v>11922</v>
      </c>
      <c r="U1845" t="s">
        <v>664</v>
      </c>
      <c r="W1845" t="s">
        <v>7863</v>
      </c>
    </row>
    <row r="1846" spans="1:23" ht="15" customHeight="1" x14ac:dyDescent="0.25">
      <c r="A1846" t="s">
        <v>2155</v>
      </c>
      <c r="B1846">
        <v>12755356</v>
      </c>
      <c r="C1846" t="s">
        <v>540</v>
      </c>
      <c r="D1846" t="s">
        <v>541</v>
      </c>
      <c r="E1846" s="30" t="s">
        <v>2156</v>
      </c>
      <c r="F1846" t="s">
        <v>549</v>
      </c>
      <c r="G1846" t="s">
        <v>4625</v>
      </c>
      <c r="H1846">
        <v>17862450</v>
      </c>
      <c r="I1846" t="s">
        <v>7734</v>
      </c>
      <c r="J1846" t="s">
        <v>7735</v>
      </c>
      <c r="K1846" t="s">
        <v>549</v>
      </c>
      <c r="L1846" t="s">
        <v>7734</v>
      </c>
      <c r="M1846" t="s">
        <v>7736</v>
      </c>
      <c r="N1846" t="s">
        <v>7737</v>
      </c>
      <c r="O1846" s="87">
        <v>0.48</v>
      </c>
      <c r="P1846" t="s">
        <v>555</v>
      </c>
      <c r="Q1846">
        <v>0.48</v>
      </c>
      <c r="R1846">
        <v>0.11</v>
      </c>
      <c r="S1846">
        <v>0.11</v>
      </c>
      <c r="T1846">
        <v>11922</v>
      </c>
      <c r="U1846" t="s">
        <v>664</v>
      </c>
      <c r="W1846" t="s">
        <v>7863</v>
      </c>
    </row>
    <row r="1847" spans="1:23" ht="15" customHeight="1" x14ac:dyDescent="0.25">
      <c r="A1847" t="s">
        <v>2155</v>
      </c>
      <c r="B1847">
        <v>12755356</v>
      </c>
      <c r="C1847" t="s">
        <v>540</v>
      </c>
      <c r="D1847" t="s">
        <v>541</v>
      </c>
      <c r="E1847" s="30" t="s">
        <v>2156</v>
      </c>
      <c r="F1847" t="s">
        <v>549</v>
      </c>
      <c r="G1847" t="s">
        <v>4625</v>
      </c>
      <c r="H1847">
        <v>17862450</v>
      </c>
      <c r="I1847" t="s">
        <v>7738</v>
      </c>
      <c r="J1847" t="s">
        <v>7739</v>
      </c>
      <c r="K1847" t="s">
        <v>549</v>
      </c>
      <c r="L1847" t="s">
        <v>7738</v>
      </c>
      <c r="M1847" t="s">
        <v>7740</v>
      </c>
      <c r="N1847" t="s">
        <v>7741</v>
      </c>
      <c r="O1847" s="87">
        <f>Q1847/10000</f>
        <v>6.1</v>
      </c>
      <c r="P1847" t="s">
        <v>555</v>
      </c>
      <c r="Q1847" s="86">
        <v>61000</v>
      </c>
      <c r="R1847" s="86">
        <v>1370000</v>
      </c>
      <c r="S1847">
        <f>R1847/1000000</f>
        <v>1.37</v>
      </c>
      <c r="T1847">
        <v>11931</v>
      </c>
      <c r="U1847" t="s">
        <v>3390</v>
      </c>
      <c r="W1847" t="s">
        <v>8006</v>
      </c>
    </row>
    <row r="1848" spans="1:23" ht="15" customHeight="1" x14ac:dyDescent="0.25">
      <c r="A1848" t="s">
        <v>2155</v>
      </c>
      <c r="B1848">
        <v>12755356</v>
      </c>
      <c r="C1848" t="s">
        <v>540</v>
      </c>
      <c r="D1848" t="s">
        <v>541</v>
      </c>
      <c r="E1848" s="30" t="s">
        <v>2156</v>
      </c>
      <c r="F1848" t="s">
        <v>549</v>
      </c>
      <c r="G1848" t="s">
        <v>4625</v>
      </c>
      <c r="H1848">
        <v>17862450</v>
      </c>
      <c r="I1848" t="s">
        <v>7742</v>
      </c>
      <c r="J1848" t="s">
        <v>7743</v>
      </c>
      <c r="K1848" t="s">
        <v>549</v>
      </c>
      <c r="L1848" t="s">
        <v>7742</v>
      </c>
      <c r="M1848" t="s">
        <v>7744</v>
      </c>
      <c r="N1848" t="s">
        <v>7745</v>
      </c>
      <c r="O1848" s="87">
        <f>Q1848/10000</f>
        <v>2.59</v>
      </c>
      <c r="P1848" t="s">
        <v>555</v>
      </c>
      <c r="Q1848" s="86">
        <v>25900</v>
      </c>
      <c r="R1848">
        <v>0.57999999999999996</v>
      </c>
      <c r="S1848">
        <v>0.57999999999999996</v>
      </c>
      <c r="T1848">
        <v>11931</v>
      </c>
      <c r="U1848" t="s">
        <v>3390</v>
      </c>
      <c r="W1848" t="s">
        <v>8006</v>
      </c>
    </row>
    <row r="1849" spans="1:23" ht="15" customHeight="1" x14ac:dyDescent="0.25">
      <c r="A1849" t="s">
        <v>2155</v>
      </c>
      <c r="B1849">
        <v>12755356</v>
      </c>
      <c r="C1849" t="s">
        <v>540</v>
      </c>
      <c r="D1849" t="s">
        <v>541</v>
      </c>
      <c r="E1849" s="30" t="s">
        <v>2156</v>
      </c>
      <c r="F1849" t="s">
        <v>549</v>
      </c>
      <c r="G1849" t="s">
        <v>4625</v>
      </c>
      <c r="H1849">
        <v>17862450</v>
      </c>
      <c r="I1849" t="s">
        <v>7746</v>
      </c>
      <c r="J1849" t="s">
        <v>7747</v>
      </c>
      <c r="K1849" t="s">
        <v>549</v>
      </c>
      <c r="L1849" t="s">
        <v>7746</v>
      </c>
      <c r="M1849" t="s">
        <v>7748</v>
      </c>
      <c r="N1849" t="s">
        <v>7749</v>
      </c>
      <c r="O1849" s="87">
        <f>Q1849/10000</f>
        <v>65.760000000000005</v>
      </c>
      <c r="P1849" t="s">
        <v>555</v>
      </c>
      <c r="Q1849" s="86">
        <v>657600</v>
      </c>
      <c r="R1849" s="86">
        <v>14770000</v>
      </c>
      <c r="S1849">
        <f>R1849/1000000</f>
        <v>14.77</v>
      </c>
      <c r="T1849">
        <v>12013</v>
      </c>
      <c r="U1849" t="s">
        <v>7750</v>
      </c>
      <c r="W1849" t="s">
        <v>8635</v>
      </c>
    </row>
    <row r="1850" spans="1:23" ht="15" customHeight="1" x14ac:dyDescent="0.25">
      <c r="A1850" t="s">
        <v>2155</v>
      </c>
      <c r="B1850">
        <v>12755356</v>
      </c>
      <c r="C1850" t="s">
        <v>540</v>
      </c>
      <c r="D1850" t="s">
        <v>541</v>
      </c>
      <c r="E1850" s="30" t="s">
        <v>2156</v>
      </c>
      <c r="F1850" t="s">
        <v>549</v>
      </c>
      <c r="G1850" t="s">
        <v>4625</v>
      </c>
      <c r="H1850">
        <v>17862450</v>
      </c>
      <c r="I1850" t="s">
        <v>7751</v>
      </c>
      <c r="J1850" t="s">
        <v>7752</v>
      </c>
      <c r="K1850" t="s">
        <v>549</v>
      </c>
      <c r="L1850" t="s">
        <v>7751</v>
      </c>
      <c r="M1850" t="s">
        <v>7753</v>
      </c>
      <c r="N1850" t="s">
        <v>7754</v>
      </c>
      <c r="O1850" s="87">
        <v>0.97</v>
      </c>
      <c r="P1850" t="s">
        <v>555</v>
      </c>
      <c r="Q1850">
        <v>0.97</v>
      </c>
      <c r="R1850">
        <v>0.22</v>
      </c>
      <c r="S1850">
        <v>0.22</v>
      </c>
      <c r="T1850">
        <v>16135</v>
      </c>
      <c r="U1850" t="s">
        <v>659</v>
      </c>
      <c r="W1850" t="s">
        <v>7862</v>
      </c>
    </row>
    <row r="1851" spans="1:23" ht="15" customHeight="1" x14ac:dyDescent="0.25">
      <c r="A1851" t="s">
        <v>2155</v>
      </c>
      <c r="B1851">
        <v>12755356</v>
      </c>
      <c r="C1851" t="s">
        <v>540</v>
      </c>
      <c r="D1851" t="s">
        <v>541</v>
      </c>
      <c r="E1851" s="30" t="s">
        <v>2156</v>
      </c>
      <c r="F1851" t="s">
        <v>549</v>
      </c>
      <c r="G1851" t="s">
        <v>4625</v>
      </c>
      <c r="H1851">
        <v>17862450</v>
      </c>
      <c r="I1851" t="s">
        <v>7755</v>
      </c>
      <c r="J1851" t="s">
        <v>7756</v>
      </c>
      <c r="K1851" t="s">
        <v>549</v>
      </c>
      <c r="L1851" t="s">
        <v>7755</v>
      </c>
      <c r="M1851" t="s">
        <v>7757</v>
      </c>
      <c r="N1851" t="s">
        <v>7758</v>
      </c>
      <c r="O1851" s="87">
        <f t="shared" ref="O1851:O1858" si="121">Q1851/10000</f>
        <v>2.4700000000000002</v>
      </c>
      <c r="P1851" t="s">
        <v>555</v>
      </c>
      <c r="Q1851" s="86">
        <v>24700</v>
      </c>
      <c r="R1851">
        <v>0.55000000000000004</v>
      </c>
      <c r="S1851">
        <v>0.55000000000000004</v>
      </c>
      <c r="T1851">
        <v>12021</v>
      </c>
      <c r="U1851" t="s">
        <v>4230</v>
      </c>
      <c r="W1851" t="s">
        <v>7956</v>
      </c>
    </row>
    <row r="1852" spans="1:23" ht="15" customHeight="1" x14ac:dyDescent="0.25">
      <c r="A1852" t="s">
        <v>2155</v>
      </c>
      <c r="B1852">
        <v>12755356</v>
      </c>
      <c r="C1852" t="s">
        <v>540</v>
      </c>
      <c r="D1852" t="s">
        <v>541</v>
      </c>
      <c r="E1852" s="30" t="s">
        <v>2156</v>
      </c>
      <c r="F1852" t="s">
        <v>549</v>
      </c>
      <c r="G1852" t="s">
        <v>4625</v>
      </c>
      <c r="H1852">
        <v>17862450</v>
      </c>
      <c r="I1852" t="s">
        <v>7759</v>
      </c>
      <c r="J1852" t="s">
        <v>7760</v>
      </c>
      <c r="K1852" t="s">
        <v>549</v>
      </c>
      <c r="L1852" t="s">
        <v>7759</v>
      </c>
      <c r="M1852" t="s">
        <v>7761</v>
      </c>
      <c r="N1852" t="s">
        <v>7762</v>
      </c>
      <c r="O1852" s="87">
        <f t="shared" si="121"/>
        <v>11</v>
      </c>
      <c r="P1852" t="s">
        <v>555</v>
      </c>
      <c r="Q1852" s="86">
        <v>110000</v>
      </c>
      <c r="R1852" s="86">
        <v>2470000</v>
      </c>
      <c r="S1852">
        <f>R1852/1000000</f>
        <v>2.4700000000000002</v>
      </c>
      <c r="T1852">
        <v>14842</v>
      </c>
      <c r="U1852" t="s">
        <v>856</v>
      </c>
      <c r="W1852" t="s">
        <v>7888</v>
      </c>
    </row>
    <row r="1853" spans="1:23" ht="15" customHeight="1" x14ac:dyDescent="0.25">
      <c r="A1853" t="s">
        <v>2155</v>
      </c>
      <c r="B1853">
        <v>12755356</v>
      </c>
      <c r="C1853" t="s">
        <v>540</v>
      </c>
      <c r="D1853" t="s">
        <v>541</v>
      </c>
      <c r="E1853" s="30" t="s">
        <v>2156</v>
      </c>
      <c r="F1853" t="s">
        <v>549</v>
      </c>
      <c r="G1853" t="s">
        <v>4625</v>
      </c>
      <c r="H1853">
        <v>17862450</v>
      </c>
      <c r="I1853" t="s">
        <v>7763</v>
      </c>
      <c r="J1853" t="s">
        <v>7764</v>
      </c>
      <c r="K1853" t="s">
        <v>549</v>
      </c>
      <c r="L1853" t="s">
        <v>7763</v>
      </c>
      <c r="M1853" t="s">
        <v>7765</v>
      </c>
      <c r="N1853" t="s">
        <v>7766</v>
      </c>
      <c r="O1853" s="87">
        <f t="shared" si="121"/>
        <v>10.38</v>
      </c>
      <c r="P1853" t="s">
        <v>555</v>
      </c>
      <c r="Q1853" s="86">
        <v>103800</v>
      </c>
      <c r="R1853" s="86">
        <v>2330000</v>
      </c>
      <c r="S1853">
        <f>R1853/1000000</f>
        <v>2.33</v>
      </c>
      <c r="T1853">
        <v>11365</v>
      </c>
      <c r="U1853" t="s">
        <v>649</v>
      </c>
      <c r="W1853" t="s">
        <v>7860</v>
      </c>
    </row>
    <row r="1854" spans="1:23" ht="15" customHeight="1" x14ac:dyDescent="0.25">
      <c r="A1854" t="s">
        <v>2155</v>
      </c>
      <c r="B1854">
        <v>12755356</v>
      </c>
      <c r="C1854" t="s">
        <v>540</v>
      </c>
      <c r="D1854" t="s">
        <v>541</v>
      </c>
      <c r="E1854" s="30" t="s">
        <v>2156</v>
      </c>
      <c r="F1854" t="s">
        <v>549</v>
      </c>
      <c r="G1854" t="s">
        <v>4625</v>
      </c>
      <c r="H1854">
        <v>17862450</v>
      </c>
      <c r="I1854" t="s">
        <v>7767</v>
      </c>
      <c r="J1854" t="s">
        <v>7768</v>
      </c>
      <c r="K1854" t="s">
        <v>549</v>
      </c>
      <c r="L1854" t="s">
        <v>7767</v>
      </c>
      <c r="M1854" t="s">
        <v>7769</v>
      </c>
      <c r="N1854" t="s">
        <v>7770</v>
      </c>
      <c r="O1854" s="87">
        <f t="shared" si="121"/>
        <v>7.35</v>
      </c>
      <c r="P1854" t="s">
        <v>555</v>
      </c>
      <c r="Q1854" s="86">
        <v>73500</v>
      </c>
      <c r="R1854" s="86">
        <v>1650000</v>
      </c>
      <c r="S1854">
        <f>R1854/1000000</f>
        <v>1.65</v>
      </c>
      <c r="T1854">
        <v>11357</v>
      </c>
      <c r="U1854" t="s">
        <v>5118</v>
      </c>
      <c r="W1854" t="s">
        <v>7955</v>
      </c>
    </row>
    <row r="1855" spans="1:23" ht="15" customHeight="1" x14ac:dyDescent="0.25">
      <c r="A1855" t="s">
        <v>2155</v>
      </c>
      <c r="B1855">
        <v>12755356</v>
      </c>
      <c r="C1855" t="s">
        <v>540</v>
      </c>
      <c r="D1855" t="s">
        <v>541</v>
      </c>
      <c r="E1855" s="30" t="s">
        <v>2156</v>
      </c>
      <c r="F1855" t="s">
        <v>549</v>
      </c>
      <c r="G1855" t="s">
        <v>4625</v>
      </c>
      <c r="H1855">
        <v>17862450</v>
      </c>
      <c r="I1855" t="s">
        <v>7771</v>
      </c>
      <c r="J1855" t="s">
        <v>7772</v>
      </c>
      <c r="K1855" t="s">
        <v>549</v>
      </c>
      <c r="L1855" t="s">
        <v>7771</v>
      </c>
      <c r="M1855" t="s">
        <v>7773</v>
      </c>
      <c r="N1855" t="s">
        <v>7774</v>
      </c>
      <c r="O1855" s="87">
        <f t="shared" si="121"/>
        <v>2</v>
      </c>
      <c r="P1855" t="s">
        <v>555</v>
      </c>
      <c r="Q1855" s="86">
        <v>20000</v>
      </c>
      <c r="R1855">
        <v>0.45</v>
      </c>
      <c r="S1855">
        <v>0.45</v>
      </c>
      <c r="T1855">
        <v>11365</v>
      </c>
      <c r="U1855" t="s">
        <v>649</v>
      </c>
      <c r="W1855" t="s">
        <v>7860</v>
      </c>
    </row>
    <row r="1856" spans="1:23" ht="15" customHeight="1" x14ac:dyDescent="0.25">
      <c r="A1856" t="s">
        <v>2155</v>
      </c>
      <c r="B1856">
        <v>12755356</v>
      </c>
      <c r="C1856" t="s">
        <v>540</v>
      </c>
      <c r="D1856" t="s">
        <v>541</v>
      </c>
      <c r="E1856" s="30" t="s">
        <v>2156</v>
      </c>
      <c r="F1856" t="s">
        <v>549</v>
      </c>
      <c r="G1856" t="s">
        <v>4625</v>
      </c>
      <c r="H1856">
        <v>17862450</v>
      </c>
      <c r="I1856" t="s">
        <v>7775</v>
      </c>
      <c r="J1856" t="s">
        <v>7776</v>
      </c>
      <c r="K1856" t="s">
        <v>549</v>
      </c>
      <c r="L1856" t="s">
        <v>7775</v>
      </c>
      <c r="M1856" t="s">
        <v>7777</v>
      </c>
      <c r="N1856" t="s">
        <v>7778</v>
      </c>
      <c r="O1856" s="87">
        <f t="shared" si="121"/>
        <v>1.4</v>
      </c>
      <c r="P1856" t="s">
        <v>555</v>
      </c>
      <c r="Q1856" s="86">
        <v>14000</v>
      </c>
      <c r="R1856">
        <v>0.31</v>
      </c>
      <c r="S1856">
        <v>0.31</v>
      </c>
      <c r="T1856">
        <v>11365</v>
      </c>
      <c r="U1856" t="s">
        <v>649</v>
      </c>
      <c r="W1856" t="s">
        <v>7860</v>
      </c>
    </row>
    <row r="1857" spans="1:30" ht="15" customHeight="1" x14ac:dyDescent="0.25">
      <c r="A1857" t="s">
        <v>2155</v>
      </c>
      <c r="B1857">
        <v>12755356</v>
      </c>
      <c r="C1857" t="s">
        <v>540</v>
      </c>
      <c r="D1857" t="s">
        <v>541</v>
      </c>
      <c r="E1857" s="30" t="s">
        <v>2156</v>
      </c>
      <c r="F1857" t="s">
        <v>549</v>
      </c>
      <c r="G1857" t="s">
        <v>4625</v>
      </c>
      <c r="H1857">
        <v>17862450</v>
      </c>
      <c r="I1857" t="s">
        <v>7779</v>
      </c>
      <c r="J1857" t="s">
        <v>7780</v>
      </c>
      <c r="K1857" t="s">
        <v>549</v>
      </c>
      <c r="L1857" t="s">
        <v>7779</v>
      </c>
      <c r="M1857" t="s">
        <v>7781</v>
      </c>
      <c r="N1857" t="s">
        <v>7782</v>
      </c>
      <c r="O1857" s="87">
        <f t="shared" si="121"/>
        <v>2</v>
      </c>
      <c r="P1857" t="s">
        <v>555</v>
      </c>
      <c r="Q1857" s="86">
        <v>20000</v>
      </c>
      <c r="R1857">
        <v>0.45</v>
      </c>
      <c r="S1857">
        <v>0.45</v>
      </c>
      <c r="T1857">
        <v>11829</v>
      </c>
      <c r="U1857" t="s">
        <v>4363</v>
      </c>
      <c r="W1857" t="s">
        <v>7946</v>
      </c>
    </row>
    <row r="1858" spans="1:30" ht="15" customHeight="1" x14ac:dyDescent="0.25">
      <c r="A1858" t="s">
        <v>2155</v>
      </c>
      <c r="B1858">
        <v>12755356</v>
      </c>
      <c r="C1858" t="s">
        <v>540</v>
      </c>
      <c r="D1858" t="s">
        <v>541</v>
      </c>
      <c r="E1858" s="30" t="s">
        <v>2156</v>
      </c>
      <c r="F1858" t="s">
        <v>549</v>
      </c>
      <c r="G1858" t="s">
        <v>4625</v>
      </c>
      <c r="H1858">
        <v>17862450</v>
      </c>
      <c r="I1858" t="s">
        <v>7783</v>
      </c>
      <c r="J1858" t="s">
        <v>7784</v>
      </c>
      <c r="K1858" t="s">
        <v>549</v>
      </c>
      <c r="L1858" t="s">
        <v>7783</v>
      </c>
      <c r="M1858" t="s">
        <v>7785</v>
      </c>
      <c r="N1858" t="s">
        <v>7786</v>
      </c>
      <c r="O1858" s="87">
        <f t="shared" si="121"/>
        <v>9.4499999999999993</v>
      </c>
      <c r="P1858" t="s">
        <v>555</v>
      </c>
      <c r="Q1858" s="86">
        <v>94500</v>
      </c>
      <c r="R1858" s="86">
        <v>2120000</v>
      </c>
      <c r="S1858">
        <f>R1858/1000000</f>
        <v>2.12</v>
      </c>
      <c r="T1858">
        <v>11829</v>
      </c>
      <c r="U1858" t="s">
        <v>4363</v>
      </c>
      <c r="W1858" t="s">
        <v>7946</v>
      </c>
    </row>
    <row r="1859" spans="1:30" ht="15" customHeight="1" x14ac:dyDescent="0.25">
      <c r="A1859" t="s">
        <v>2155</v>
      </c>
      <c r="B1859">
        <v>12755356</v>
      </c>
      <c r="C1859" t="s">
        <v>540</v>
      </c>
      <c r="D1859" t="s">
        <v>541</v>
      </c>
      <c r="E1859" s="30" t="s">
        <v>2156</v>
      </c>
      <c r="F1859" t="s">
        <v>549</v>
      </c>
      <c r="G1859" t="s">
        <v>4625</v>
      </c>
      <c r="H1859">
        <v>17862450</v>
      </c>
      <c r="I1859" t="s">
        <v>7787</v>
      </c>
      <c r="J1859" t="s">
        <v>7788</v>
      </c>
      <c r="K1859" t="s">
        <v>549</v>
      </c>
      <c r="L1859" t="s">
        <v>7787</v>
      </c>
      <c r="M1859" t="s">
        <v>7789</v>
      </c>
      <c r="N1859" t="s">
        <v>7790</v>
      </c>
      <c r="O1859" s="87">
        <v>0.35</v>
      </c>
      <c r="P1859" t="s">
        <v>555</v>
      </c>
      <c r="Q1859">
        <v>0.35</v>
      </c>
      <c r="R1859">
        <v>0.08</v>
      </c>
      <c r="S1859">
        <v>0.08</v>
      </c>
      <c r="T1859">
        <v>11382</v>
      </c>
      <c r="U1859" t="s">
        <v>828</v>
      </c>
      <c r="W1859" t="s">
        <v>7884</v>
      </c>
    </row>
    <row r="1860" spans="1:30" ht="15" customHeight="1" x14ac:dyDescent="0.25">
      <c r="A1860" t="s">
        <v>2155</v>
      </c>
      <c r="B1860">
        <v>12755356</v>
      </c>
      <c r="C1860" t="s">
        <v>540</v>
      </c>
      <c r="D1860" t="s">
        <v>541</v>
      </c>
      <c r="E1860" s="30" t="s">
        <v>2156</v>
      </c>
      <c r="F1860" t="s">
        <v>549</v>
      </c>
      <c r="G1860" t="s">
        <v>4625</v>
      </c>
      <c r="H1860">
        <v>17862450</v>
      </c>
      <c r="I1860" t="s">
        <v>7791</v>
      </c>
      <c r="J1860" t="s">
        <v>7792</v>
      </c>
      <c r="K1860" t="s">
        <v>549</v>
      </c>
      <c r="L1860" t="s">
        <v>7791</v>
      </c>
      <c r="M1860" t="s">
        <v>7793</v>
      </c>
      <c r="N1860" t="s">
        <v>7794</v>
      </c>
      <c r="O1860" s="87">
        <f t="shared" ref="O1860:O1873" si="122">Q1860/10000</f>
        <v>11</v>
      </c>
      <c r="P1860" t="s">
        <v>555</v>
      </c>
      <c r="Q1860" s="86">
        <v>110000</v>
      </c>
      <c r="R1860" s="86">
        <v>2470000</v>
      </c>
      <c r="S1860">
        <f t="shared" ref="S1860:S1868" si="123">R1860/1000000</f>
        <v>2.4700000000000002</v>
      </c>
      <c r="T1860">
        <v>11896</v>
      </c>
      <c r="U1860" t="s">
        <v>714</v>
      </c>
      <c r="W1860" t="s">
        <v>7873</v>
      </c>
    </row>
    <row r="1861" spans="1:30" ht="15" customHeight="1" x14ac:dyDescent="0.25">
      <c r="A1861" t="s">
        <v>3837</v>
      </c>
      <c r="B1861">
        <v>16933634</v>
      </c>
      <c r="C1861" t="s">
        <v>540</v>
      </c>
      <c r="D1861" t="s">
        <v>541</v>
      </c>
      <c r="E1861" s="30" t="s">
        <v>3838</v>
      </c>
      <c r="F1861" t="s">
        <v>549</v>
      </c>
      <c r="G1861" t="s">
        <v>4625</v>
      </c>
      <c r="H1861">
        <v>17862450</v>
      </c>
      <c r="I1861" t="s">
        <v>7795</v>
      </c>
      <c r="J1861" t="s">
        <v>7796</v>
      </c>
      <c r="K1861" t="s">
        <v>549</v>
      </c>
      <c r="L1861" t="s">
        <v>7795</v>
      </c>
      <c r="M1861" t="s">
        <v>7797</v>
      </c>
      <c r="N1861" t="s">
        <v>7798</v>
      </c>
      <c r="O1861" s="87">
        <f t="shared" si="122"/>
        <v>700</v>
      </c>
      <c r="P1861" t="s">
        <v>555</v>
      </c>
      <c r="Q1861" s="86">
        <v>7000000</v>
      </c>
      <c r="R1861" s="86">
        <v>156820000</v>
      </c>
      <c r="S1861">
        <f t="shared" si="123"/>
        <v>156.82</v>
      </c>
      <c r="T1861">
        <v>17936</v>
      </c>
      <c r="U1861" t="s">
        <v>3843</v>
      </c>
      <c r="V1861" t="s">
        <v>8606</v>
      </c>
    </row>
    <row r="1862" spans="1:30" ht="15" customHeight="1" x14ac:dyDescent="0.25">
      <c r="A1862" t="s">
        <v>3837</v>
      </c>
      <c r="B1862">
        <v>16933634</v>
      </c>
      <c r="C1862" t="s">
        <v>540</v>
      </c>
      <c r="D1862" t="s">
        <v>541</v>
      </c>
      <c r="E1862" s="30" t="s">
        <v>3838</v>
      </c>
      <c r="F1862" t="s">
        <v>549</v>
      </c>
      <c r="G1862" t="s">
        <v>4625</v>
      </c>
      <c r="H1862">
        <v>17862450</v>
      </c>
      <c r="I1862" t="s">
        <v>7799</v>
      </c>
      <c r="J1862" t="s">
        <v>7800</v>
      </c>
      <c r="K1862" t="s">
        <v>549</v>
      </c>
      <c r="L1862" t="s">
        <v>7799</v>
      </c>
      <c r="M1862" t="s">
        <v>7801</v>
      </c>
      <c r="N1862" t="s">
        <v>7802</v>
      </c>
      <c r="O1862" s="87">
        <f t="shared" si="122"/>
        <v>3406</v>
      </c>
      <c r="P1862" t="s">
        <v>555</v>
      </c>
      <c r="Q1862" s="86">
        <v>34060000</v>
      </c>
      <c r="R1862" s="86">
        <v>763050000</v>
      </c>
      <c r="S1862">
        <f t="shared" si="123"/>
        <v>763.05</v>
      </c>
      <c r="T1862">
        <v>10930</v>
      </c>
      <c r="U1862" t="s">
        <v>3848</v>
      </c>
      <c r="V1862" t="s">
        <v>7971</v>
      </c>
    </row>
    <row r="1863" spans="1:30" ht="15" customHeight="1" x14ac:dyDescent="0.25">
      <c r="A1863" t="s">
        <v>3837</v>
      </c>
      <c r="B1863">
        <v>16933634</v>
      </c>
      <c r="C1863" t="s">
        <v>540</v>
      </c>
      <c r="D1863" t="s">
        <v>541</v>
      </c>
      <c r="E1863" s="30" t="s">
        <v>3838</v>
      </c>
      <c r="F1863" t="s">
        <v>549</v>
      </c>
      <c r="G1863" t="s">
        <v>4625</v>
      </c>
      <c r="H1863">
        <v>17862450</v>
      </c>
      <c r="I1863" t="s">
        <v>7803</v>
      </c>
      <c r="J1863" t="s">
        <v>7804</v>
      </c>
      <c r="K1863" t="s">
        <v>549</v>
      </c>
      <c r="L1863" t="s">
        <v>7803</v>
      </c>
      <c r="M1863" t="s">
        <v>7805</v>
      </c>
      <c r="N1863" t="s">
        <v>7806</v>
      </c>
      <c r="O1863" s="87">
        <f t="shared" si="122"/>
        <v>1560</v>
      </c>
      <c r="P1863" t="s">
        <v>555</v>
      </c>
      <c r="Q1863" s="86">
        <v>15600000</v>
      </c>
      <c r="R1863" s="86">
        <v>348400000</v>
      </c>
      <c r="S1863">
        <f t="shared" si="123"/>
        <v>348.4</v>
      </c>
      <c r="T1863">
        <v>14766</v>
      </c>
      <c r="U1863" t="s">
        <v>5723</v>
      </c>
      <c r="AD1863" t="s">
        <v>8011</v>
      </c>
    </row>
    <row r="1864" spans="1:30" ht="15" customHeight="1" x14ac:dyDescent="0.25">
      <c r="A1864" t="s">
        <v>7807</v>
      </c>
      <c r="B1864">
        <v>21245755</v>
      </c>
      <c r="C1864" t="s">
        <v>540</v>
      </c>
      <c r="D1864" t="s">
        <v>541</v>
      </c>
      <c r="E1864" s="30" t="s">
        <v>7808</v>
      </c>
      <c r="F1864" t="s">
        <v>549</v>
      </c>
      <c r="G1864" t="s">
        <v>4625</v>
      </c>
      <c r="H1864">
        <v>17862450</v>
      </c>
      <c r="I1864" t="s">
        <v>7809</v>
      </c>
      <c r="J1864" t="s">
        <v>7810</v>
      </c>
      <c r="K1864" t="s">
        <v>549</v>
      </c>
      <c r="L1864" t="s">
        <v>7809</v>
      </c>
      <c r="M1864" t="s">
        <v>7811</v>
      </c>
      <c r="N1864" t="s">
        <v>7812</v>
      </c>
      <c r="O1864" s="87">
        <f t="shared" si="122"/>
        <v>1474.25</v>
      </c>
      <c r="P1864" t="s">
        <v>555</v>
      </c>
      <c r="Q1864" s="86">
        <v>14742500</v>
      </c>
      <c r="R1864" s="86">
        <v>331100000</v>
      </c>
      <c r="S1864">
        <f t="shared" si="123"/>
        <v>331.1</v>
      </c>
      <c r="T1864">
        <v>19251</v>
      </c>
      <c r="U1864" t="s">
        <v>7813</v>
      </c>
      <c r="Y1864" t="s">
        <v>8636</v>
      </c>
    </row>
    <row r="1865" spans="1:30" ht="15" customHeight="1" x14ac:dyDescent="0.25">
      <c r="A1865" t="s">
        <v>7807</v>
      </c>
      <c r="B1865">
        <v>21245755</v>
      </c>
      <c r="C1865" t="s">
        <v>540</v>
      </c>
      <c r="D1865" t="s">
        <v>541</v>
      </c>
      <c r="E1865" s="30" t="s">
        <v>7808</v>
      </c>
      <c r="F1865" t="s">
        <v>549</v>
      </c>
      <c r="G1865" t="s">
        <v>4625</v>
      </c>
      <c r="H1865">
        <v>17862450</v>
      </c>
      <c r="I1865" t="s">
        <v>7814</v>
      </c>
      <c r="J1865" t="s">
        <v>7815</v>
      </c>
      <c r="K1865" t="s">
        <v>549</v>
      </c>
      <c r="L1865" t="s">
        <v>7814</v>
      </c>
      <c r="M1865" t="s">
        <v>7816</v>
      </c>
      <c r="N1865" t="s">
        <v>7817</v>
      </c>
      <c r="O1865" s="87">
        <f t="shared" si="122"/>
        <v>3047.11</v>
      </c>
      <c r="P1865" t="s">
        <v>555</v>
      </c>
      <c r="Q1865" s="86">
        <v>30471100</v>
      </c>
      <c r="R1865" s="86">
        <v>684480000</v>
      </c>
      <c r="S1865">
        <f t="shared" si="123"/>
        <v>684.48</v>
      </c>
      <c r="T1865">
        <v>19243</v>
      </c>
      <c r="U1865" t="s">
        <v>2862</v>
      </c>
      <c r="Y1865" t="s">
        <v>7988</v>
      </c>
    </row>
    <row r="1866" spans="1:30" ht="15" customHeight="1" x14ac:dyDescent="0.25">
      <c r="A1866" t="s">
        <v>7807</v>
      </c>
      <c r="B1866">
        <v>21245755</v>
      </c>
      <c r="C1866" t="s">
        <v>540</v>
      </c>
      <c r="D1866" t="s">
        <v>541</v>
      </c>
      <c r="E1866" s="30" t="s">
        <v>7808</v>
      </c>
      <c r="F1866" t="s">
        <v>549</v>
      </c>
      <c r="G1866" t="s">
        <v>4625</v>
      </c>
      <c r="H1866">
        <v>17862450</v>
      </c>
      <c r="I1866" t="s">
        <v>7818</v>
      </c>
      <c r="J1866" t="s">
        <v>7819</v>
      </c>
      <c r="K1866" t="s">
        <v>549</v>
      </c>
      <c r="L1866" t="s">
        <v>7818</v>
      </c>
      <c r="M1866" t="s">
        <v>7820</v>
      </c>
      <c r="N1866" t="s">
        <v>7821</v>
      </c>
      <c r="O1866" s="87">
        <f t="shared" si="122"/>
        <v>4847.8</v>
      </c>
      <c r="P1866" t="s">
        <v>555</v>
      </c>
      <c r="Q1866" s="86">
        <v>48478000</v>
      </c>
      <c r="R1866" s="86">
        <v>1089070000</v>
      </c>
      <c r="S1866">
        <f t="shared" si="123"/>
        <v>1089.07</v>
      </c>
      <c r="T1866">
        <v>19241</v>
      </c>
      <c r="U1866" t="s">
        <v>7822</v>
      </c>
      <c r="Y1866" t="s">
        <v>8637</v>
      </c>
    </row>
    <row r="1867" spans="1:30" ht="15" customHeight="1" x14ac:dyDescent="0.25">
      <c r="A1867" t="s">
        <v>7823</v>
      </c>
      <c r="B1867">
        <v>25260081</v>
      </c>
      <c r="C1867" t="s">
        <v>540</v>
      </c>
      <c r="D1867" t="s">
        <v>541</v>
      </c>
      <c r="E1867" s="30" t="s">
        <v>7824</v>
      </c>
      <c r="F1867" t="s">
        <v>549</v>
      </c>
      <c r="G1867" t="s">
        <v>4625</v>
      </c>
      <c r="H1867">
        <v>17862450</v>
      </c>
      <c r="I1867" t="s">
        <v>7825</v>
      </c>
      <c r="J1867" t="s">
        <v>7826</v>
      </c>
      <c r="K1867" t="s">
        <v>549</v>
      </c>
      <c r="L1867" t="s">
        <v>7825</v>
      </c>
      <c r="M1867" t="s">
        <v>7827</v>
      </c>
      <c r="N1867" t="s">
        <v>7828</v>
      </c>
      <c r="O1867" s="87">
        <f t="shared" si="122"/>
        <v>2094.5</v>
      </c>
      <c r="P1867" t="s">
        <v>555</v>
      </c>
      <c r="Q1867" s="86">
        <v>20945000</v>
      </c>
      <c r="R1867" s="86">
        <v>468050000</v>
      </c>
      <c r="S1867">
        <f t="shared" si="123"/>
        <v>468.05</v>
      </c>
      <c r="T1867">
        <v>18133</v>
      </c>
      <c r="U1867" t="s">
        <v>6285</v>
      </c>
      <c r="V1867" t="s">
        <v>8510</v>
      </c>
    </row>
    <row r="1868" spans="1:30" ht="15" customHeight="1" x14ac:dyDescent="0.25">
      <c r="A1868" t="s">
        <v>7823</v>
      </c>
      <c r="B1868">
        <v>25260081</v>
      </c>
      <c r="C1868" t="s">
        <v>540</v>
      </c>
      <c r="D1868" t="s">
        <v>541</v>
      </c>
      <c r="E1868" s="30" t="s">
        <v>7824</v>
      </c>
      <c r="F1868" t="s">
        <v>549</v>
      </c>
      <c r="G1868" t="s">
        <v>4625</v>
      </c>
      <c r="H1868">
        <v>17862450</v>
      </c>
      <c r="I1868" t="s">
        <v>7829</v>
      </c>
      <c r="J1868" t="s">
        <v>7830</v>
      </c>
      <c r="K1868" t="s">
        <v>549</v>
      </c>
      <c r="L1868" t="s">
        <v>7829</v>
      </c>
      <c r="M1868" t="s">
        <v>7831</v>
      </c>
      <c r="N1868" t="s">
        <v>7828</v>
      </c>
      <c r="O1868" s="87">
        <f t="shared" si="122"/>
        <v>2094.5</v>
      </c>
      <c r="P1868" t="s">
        <v>555</v>
      </c>
      <c r="Q1868" s="86">
        <v>20945000</v>
      </c>
      <c r="R1868" s="86">
        <v>468050000</v>
      </c>
      <c r="S1868">
        <f t="shared" si="123"/>
        <v>468.05</v>
      </c>
      <c r="T1868">
        <v>18131</v>
      </c>
      <c r="U1868" t="s">
        <v>6290</v>
      </c>
      <c r="V1868" t="s">
        <v>8511</v>
      </c>
    </row>
    <row r="1869" spans="1:30" hidden="1" x14ac:dyDescent="0.25">
      <c r="A1869" s="89" t="s">
        <v>2378</v>
      </c>
      <c r="O1869" s="87">
        <f t="shared" si="122"/>
        <v>0</v>
      </c>
    </row>
    <row r="1870" spans="1:30" ht="15" customHeight="1" x14ac:dyDescent="0.25">
      <c r="A1870" t="s">
        <v>7832</v>
      </c>
      <c r="B1870">
        <v>15264272</v>
      </c>
      <c r="C1870" t="s">
        <v>540</v>
      </c>
      <c r="D1870" t="s">
        <v>7833</v>
      </c>
      <c r="E1870" s="30" t="s">
        <v>7834</v>
      </c>
      <c r="F1870" t="s">
        <v>549</v>
      </c>
      <c r="G1870" t="s">
        <v>4625</v>
      </c>
      <c r="H1870">
        <v>17862450</v>
      </c>
      <c r="I1870" t="s">
        <v>7835</v>
      </c>
      <c r="J1870" t="s">
        <v>7836</v>
      </c>
      <c r="K1870" t="s">
        <v>549</v>
      </c>
      <c r="L1870" t="s">
        <v>7835</v>
      </c>
      <c r="M1870" t="s">
        <v>7837</v>
      </c>
      <c r="N1870" t="s">
        <v>7838</v>
      </c>
      <c r="O1870" s="87">
        <f t="shared" si="122"/>
        <v>12780</v>
      </c>
      <c r="P1870" t="s">
        <v>555</v>
      </c>
      <c r="Q1870" s="86">
        <v>127800000</v>
      </c>
      <c r="R1870" s="86">
        <v>2863220000</v>
      </c>
      <c r="S1870" s="165">
        <f>R1870/1000000</f>
        <v>2863.22</v>
      </c>
      <c r="T1870" s="165"/>
      <c r="U1870" s="165" t="s">
        <v>4858</v>
      </c>
      <c r="V1870" s="165" t="s">
        <v>7917</v>
      </c>
      <c r="W1870" s="165"/>
      <c r="X1870" s="165"/>
    </row>
    <row r="1871" spans="1:30" ht="15" customHeight="1" x14ac:dyDescent="0.25">
      <c r="A1871" t="s">
        <v>955</v>
      </c>
      <c r="B1871">
        <v>23466850</v>
      </c>
      <c r="C1871" t="s">
        <v>540</v>
      </c>
      <c r="D1871" t="s">
        <v>541</v>
      </c>
      <c r="E1871" s="30" t="s">
        <v>956</v>
      </c>
      <c r="F1871" t="s">
        <v>549</v>
      </c>
      <c r="G1871" t="s">
        <v>4625</v>
      </c>
      <c r="H1871">
        <v>17862450</v>
      </c>
      <c r="I1871" t="s">
        <v>7839</v>
      </c>
      <c r="J1871" t="s">
        <v>7840</v>
      </c>
      <c r="K1871" t="s">
        <v>549</v>
      </c>
      <c r="L1871" t="s">
        <v>7839</v>
      </c>
      <c r="M1871" t="s">
        <v>7841</v>
      </c>
      <c r="N1871" t="s">
        <v>7842</v>
      </c>
      <c r="O1871" s="87">
        <f t="shared" si="122"/>
        <v>5100</v>
      </c>
      <c r="P1871" t="s">
        <v>555</v>
      </c>
      <c r="Q1871" s="86">
        <v>51000000</v>
      </c>
      <c r="R1871" s="86">
        <v>1142750000</v>
      </c>
      <c r="S1871" s="162">
        <f>R1871/1000000</f>
        <v>1142.75</v>
      </c>
      <c r="U1871" t="s">
        <v>961</v>
      </c>
      <c r="V1871" t="s">
        <v>960</v>
      </c>
    </row>
    <row r="1872" spans="1:30" hidden="1" x14ac:dyDescent="0.25">
      <c r="A1872" s="89" t="s">
        <v>2384</v>
      </c>
      <c r="O1872" s="87"/>
    </row>
    <row r="1873" spans="1:23" ht="15" customHeight="1" x14ac:dyDescent="0.25">
      <c r="A1873" t="s">
        <v>3837</v>
      </c>
      <c r="B1873">
        <v>16933634</v>
      </c>
      <c r="C1873" t="s">
        <v>540</v>
      </c>
      <c r="D1873" t="s">
        <v>541</v>
      </c>
      <c r="E1873" s="30" t="s">
        <v>3838</v>
      </c>
      <c r="F1873" t="s">
        <v>549</v>
      </c>
      <c r="G1873" t="s">
        <v>4625</v>
      </c>
      <c r="H1873">
        <v>17862450</v>
      </c>
      <c r="I1873" t="s">
        <v>4626</v>
      </c>
      <c r="J1873" t="s">
        <v>4627</v>
      </c>
      <c r="K1873" t="s">
        <v>549</v>
      </c>
      <c r="L1873" t="s">
        <v>4626</v>
      </c>
      <c r="M1873" t="s">
        <v>4628</v>
      </c>
      <c r="N1873" t="s">
        <v>4629</v>
      </c>
      <c r="O1873" s="87">
        <f t="shared" si="122"/>
        <v>31000</v>
      </c>
      <c r="P1873" t="s">
        <v>555</v>
      </c>
      <c r="Q1873" s="86">
        <v>310000000</v>
      </c>
      <c r="R1873" s="86">
        <v>6998850000</v>
      </c>
      <c r="S1873" s="179">
        <f>R1873/1000000</f>
        <v>6998.85</v>
      </c>
      <c r="U1873" t="s">
        <v>4630</v>
      </c>
      <c r="V1873" t="s">
        <v>8638</v>
      </c>
    </row>
    <row r="1874" spans="1:23" ht="45" hidden="1" customHeight="1" x14ac:dyDescent="0.25">
      <c r="A1874" s="88" t="s">
        <v>2382</v>
      </c>
      <c r="O1874" s="87"/>
    </row>
    <row r="1875" spans="1:23" ht="15" hidden="1" customHeight="1" x14ac:dyDescent="0.25">
      <c r="A1875" s="89" t="s">
        <v>2378</v>
      </c>
      <c r="O1875" s="87"/>
    </row>
    <row r="1876" spans="1:23" ht="15" customHeight="1" x14ac:dyDescent="0.25">
      <c r="A1876" t="s">
        <v>7843</v>
      </c>
      <c r="B1876">
        <v>5831590</v>
      </c>
      <c r="C1876" t="s">
        <v>540</v>
      </c>
      <c r="D1876" t="s">
        <v>541</v>
      </c>
      <c r="E1876" s="30" t="s">
        <v>7844</v>
      </c>
      <c r="F1876" t="s">
        <v>549</v>
      </c>
      <c r="G1876" t="s">
        <v>7845</v>
      </c>
      <c r="H1876">
        <v>26479633</v>
      </c>
      <c r="I1876" t="s">
        <v>7846</v>
      </c>
      <c r="J1876" t="s">
        <v>7847</v>
      </c>
      <c r="K1876" t="s">
        <v>549</v>
      </c>
      <c r="L1876" t="s">
        <v>7846</v>
      </c>
      <c r="M1876" t="s">
        <v>7848</v>
      </c>
      <c r="N1876" t="s">
        <v>7849</v>
      </c>
      <c r="O1876" s="87">
        <f>Q1876/10000</f>
        <v>48000</v>
      </c>
      <c r="P1876" t="s">
        <v>555</v>
      </c>
      <c r="Q1876" s="86">
        <v>480000000</v>
      </c>
      <c r="R1876" s="86">
        <v>10822510000</v>
      </c>
      <c r="S1876" s="165">
        <f>R1876/1000000</f>
        <v>10822.51</v>
      </c>
      <c r="T1876" s="165">
        <v>17252</v>
      </c>
      <c r="U1876" s="165" t="s">
        <v>7850</v>
      </c>
      <c r="V1876" s="165" t="s">
        <v>8639</v>
      </c>
      <c r="W1876" s="165"/>
    </row>
    <row r="1877" spans="1:23" ht="15" customHeight="1" x14ac:dyDescent="0.25">
      <c r="A1877" t="s">
        <v>7843</v>
      </c>
      <c r="B1877">
        <v>5831590</v>
      </c>
      <c r="C1877" t="s">
        <v>540</v>
      </c>
      <c r="D1877" t="s">
        <v>541</v>
      </c>
      <c r="E1877" s="30" t="s">
        <v>7844</v>
      </c>
      <c r="F1877" t="s">
        <v>549</v>
      </c>
      <c r="G1877" t="s">
        <v>7845</v>
      </c>
      <c r="H1877">
        <v>26479633</v>
      </c>
      <c r="I1877" t="s">
        <v>7851</v>
      </c>
      <c r="J1877" t="s">
        <v>7852</v>
      </c>
      <c r="K1877" t="s">
        <v>549</v>
      </c>
      <c r="L1877" t="s">
        <v>7851</v>
      </c>
      <c r="M1877" t="s">
        <v>7853</v>
      </c>
      <c r="N1877" t="s">
        <v>7854</v>
      </c>
      <c r="O1877" s="87">
        <f>Q1877/10000</f>
        <v>32000</v>
      </c>
      <c r="P1877" t="s">
        <v>555</v>
      </c>
      <c r="Q1877" s="86">
        <v>320000000</v>
      </c>
      <c r="R1877" s="86">
        <v>7215010000</v>
      </c>
      <c r="S1877" s="165">
        <f>R1877/1000000</f>
        <v>7215.01</v>
      </c>
      <c r="T1877" s="165">
        <v>17334</v>
      </c>
      <c r="U1877" s="165" t="s">
        <v>2662</v>
      </c>
      <c r="V1877" s="165" t="s">
        <v>7941</v>
      </c>
      <c r="W1877" s="165"/>
    </row>
    <row r="1878" spans="1:23" ht="15" customHeight="1" x14ac:dyDescent="0.25">
      <c r="A1878" s="89" t="s">
        <v>2384</v>
      </c>
      <c r="O1878" s="105">
        <f>SUM(O5:O1877)</f>
        <v>9886929.9099999983</v>
      </c>
      <c r="S1878" s="105">
        <f>SUM(S5:S1877)</f>
        <v>1911798.8625000021</v>
      </c>
    </row>
    <row r="1879" spans="1:23" x14ac:dyDescent="0.25">
      <c r="O1879" s="87"/>
    </row>
    <row r="1880" spans="1:23" x14ac:dyDescent="0.25">
      <c r="O1880" s="87">
        <f>SUBTOTAL(9,O1570:O1879)</f>
        <v>11025825.769999998</v>
      </c>
      <c r="P1880" s="87"/>
      <c r="Q1880" s="87"/>
      <c r="R1880" s="87"/>
      <c r="S1880" s="87">
        <f>SUBTOTAL(9,S5:S1879)</f>
        <v>3823597.7250000043</v>
      </c>
    </row>
  </sheetData>
  <autoFilter ref="A2:AE1878">
    <filterColumn colId="18">
      <customFilters>
        <customFilter operator="notEqual" val=" "/>
      </customFilters>
    </filterColumn>
  </autoFilter>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workbookViewId="0">
      <selection activeCell="G11" sqref="G11"/>
    </sheetView>
  </sheetViews>
  <sheetFormatPr defaultRowHeight="15" x14ac:dyDescent="0.25"/>
  <cols>
    <col min="1" max="1" width="48.28515625" bestFit="1" customWidth="1"/>
    <col min="2" max="2" width="16" customWidth="1"/>
    <col min="7" max="7" width="33.42578125" bestFit="1" customWidth="1"/>
    <col min="8" max="8" width="20.140625" customWidth="1"/>
    <col min="15" max="15" width="71.85546875" bestFit="1" customWidth="1"/>
    <col min="16" max="16" width="10" bestFit="1" customWidth="1"/>
    <col min="17" max="17" width="11" bestFit="1" customWidth="1"/>
    <col min="18" max="18" width="9.5703125" bestFit="1" customWidth="1"/>
  </cols>
  <sheetData>
    <row r="1" spans="1:18" x14ac:dyDescent="0.25">
      <c r="A1" t="s">
        <v>8068</v>
      </c>
      <c r="B1" t="s">
        <v>8069</v>
      </c>
      <c r="C1" t="s">
        <v>414</v>
      </c>
    </row>
    <row r="2" spans="1:18" x14ac:dyDescent="0.25">
      <c r="A2" t="s">
        <v>6711</v>
      </c>
      <c r="B2">
        <v>30735</v>
      </c>
      <c r="C2">
        <v>6919.9299999999994</v>
      </c>
      <c r="G2" t="s">
        <v>1332</v>
      </c>
      <c r="H2">
        <v>55150.63</v>
      </c>
      <c r="O2" t="s">
        <v>8073</v>
      </c>
      <c r="P2" t="s">
        <v>414</v>
      </c>
      <c r="Q2" t="s">
        <v>8069</v>
      </c>
      <c r="R2" t="s">
        <v>8071</v>
      </c>
    </row>
    <row r="3" spans="1:18" x14ac:dyDescent="0.25">
      <c r="A3" t="s">
        <v>1428</v>
      </c>
      <c r="B3">
        <v>147462.09999999995</v>
      </c>
      <c r="C3">
        <v>33458.620000000017</v>
      </c>
      <c r="G3" t="s">
        <v>1189</v>
      </c>
      <c r="H3">
        <v>52086.409999999996</v>
      </c>
      <c r="O3" t="s">
        <v>1295</v>
      </c>
      <c r="P3">
        <v>644415.53999999934</v>
      </c>
      <c r="Q3">
        <v>2868333.7400000026</v>
      </c>
      <c r="R3">
        <v>907</v>
      </c>
    </row>
    <row r="4" spans="1:18" x14ac:dyDescent="0.25">
      <c r="A4" t="s">
        <v>3309</v>
      </c>
      <c r="B4">
        <v>156618.5</v>
      </c>
      <c r="C4">
        <v>35209.300000000003</v>
      </c>
      <c r="G4" t="s">
        <v>3854</v>
      </c>
      <c r="H4">
        <v>56379.82</v>
      </c>
      <c r="O4" t="s">
        <v>2141</v>
      </c>
      <c r="P4">
        <v>203515.97000000006</v>
      </c>
      <c r="Q4">
        <v>902992.28999999969</v>
      </c>
      <c r="R4">
        <v>160</v>
      </c>
    </row>
    <row r="5" spans="1:18" x14ac:dyDescent="0.25">
      <c r="A5" t="s">
        <v>7102</v>
      </c>
      <c r="B5">
        <v>26000</v>
      </c>
      <c r="C5">
        <v>5840.86</v>
      </c>
      <c r="G5" t="s">
        <v>962</v>
      </c>
      <c r="H5">
        <v>69101.98000000001</v>
      </c>
      <c r="O5" t="s">
        <v>223</v>
      </c>
      <c r="P5">
        <v>253608.27249999993</v>
      </c>
      <c r="Q5">
        <v>1121885.8399999999</v>
      </c>
      <c r="R5">
        <v>52</v>
      </c>
    </row>
    <row r="6" spans="1:18" x14ac:dyDescent="0.25">
      <c r="A6" s="97" t="s">
        <v>1332</v>
      </c>
      <c r="B6" s="97">
        <v>245098.94999999998</v>
      </c>
      <c r="C6" s="97">
        <v>55150.63</v>
      </c>
      <c r="G6" t="s">
        <v>1615</v>
      </c>
      <c r="H6">
        <v>64675.369999999974</v>
      </c>
      <c r="O6" t="s">
        <v>7845</v>
      </c>
      <c r="P6">
        <v>18037.52</v>
      </c>
      <c r="Q6">
        <v>80000</v>
      </c>
      <c r="R6">
        <v>2</v>
      </c>
    </row>
    <row r="7" spans="1:18" x14ac:dyDescent="0.25">
      <c r="A7" t="s">
        <v>3837</v>
      </c>
      <c r="B7">
        <v>73073.679999999993</v>
      </c>
      <c r="C7">
        <v>16381.39</v>
      </c>
      <c r="G7" t="s">
        <v>5827</v>
      </c>
      <c r="H7">
        <v>58038.75</v>
      </c>
      <c r="O7" t="s">
        <v>1138</v>
      </c>
      <c r="P7">
        <v>238497.56000000006</v>
      </c>
      <c r="Q7">
        <v>1062409.3000000003</v>
      </c>
      <c r="R7">
        <v>120</v>
      </c>
    </row>
    <row r="8" spans="1:18" x14ac:dyDescent="0.25">
      <c r="A8" t="s">
        <v>904</v>
      </c>
      <c r="B8">
        <v>24050</v>
      </c>
      <c r="C8">
        <v>5435.04</v>
      </c>
      <c r="G8" t="s">
        <v>2787</v>
      </c>
      <c r="H8">
        <v>66816.639999999999</v>
      </c>
      <c r="O8" t="s">
        <v>550</v>
      </c>
      <c r="P8">
        <v>314610.90000000002</v>
      </c>
      <c r="Q8">
        <v>1396206.4</v>
      </c>
      <c r="R8">
        <v>300</v>
      </c>
    </row>
    <row r="9" spans="1:18" x14ac:dyDescent="0.25">
      <c r="A9" t="s">
        <v>1286</v>
      </c>
      <c r="B9">
        <v>79232</v>
      </c>
      <c r="C9">
        <v>17835</v>
      </c>
      <c r="G9" t="s">
        <v>2342</v>
      </c>
      <c r="H9">
        <v>83979.05</v>
      </c>
      <c r="O9" t="s">
        <v>2174</v>
      </c>
      <c r="P9">
        <v>111636.45000000004</v>
      </c>
      <c r="Q9">
        <v>495252.77999999991</v>
      </c>
      <c r="R9">
        <v>236</v>
      </c>
    </row>
    <row r="10" spans="1:18" x14ac:dyDescent="0.25">
      <c r="A10" t="s">
        <v>7823</v>
      </c>
      <c r="B10">
        <v>4189</v>
      </c>
      <c r="C10">
        <v>936.1</v>
      </c>
      <c r="G10" t="s">
        <v>2710</v>
      </c>
      <c r="H10">
        <v>58377.970000000008</v>
      </c>
      <c r="O10" t="s">
        <v>4625</v>
      </c>
      <c r="P10">
        <v>15436.25</v>
      </c>
      <c r="Q10">
        <v>68649.08</v>
      </c>
      <c r="R10">
        <v>46</v>
      </c>
    </row>
    <row r="11" spans="1:18" x14ac:dyDescent="0.25">
      <c r="A11" s="97" t="s">
        <v>1189</v>
      </c>
      <c r="B11" s="97">
        <v>230549.55999999997</v>
      </c>
      <c r="C11" s="97">
        <v>52086.409999999996</v>
      </c>
      <c r="G11" t="s">
        <v>3321</v>
      </c>
      <c r="H11">
        <v>93731.62</v>
      </c>
      <c r="O11" t="s">
        <v>8072</v>
      </c>
      <c r="P11">
        <v>112040.37999999999</v>
      </c>
      <c r="Q11">
        <v>494994</v>
      </c>
      <c r="R11">
        <v>10</v>
      </c>
    </row>
    <row r="12" spans="1:18" x14ac:dyDescent="0.25">
      <c r="A12" t="s">
        <v>2905</v>
      </c>
      <c r="B12">
        <v>60690</v>
      </c>
      <c r="C12">
        <v>13656.300000000001</v>
      </c>
      <c r="G12" t="s">
        <v>2717</v>
      </c>
      <c r="H12">
        <v>54093.83</v>
      </c>
    </row>
    <row r="13" spans="1:18" x14ac:dyDescent="0.25">
      <c r="A13" t="s">
        <v>1166</v>
      </c>
      <c r="B13">
        <v>169758.18000000002</v>
      </c>
      <c r="C13">
        <v>38314.559999999998</v>
      </c>
      <c r="G13" t="s">
        <v>2155</v>
      </c>
      <c r="H13">
        <v>72302.910000000018</v>
      </c>
    </row>
    <row r="14" spans="1:18" x14ac:dyDescent="0.25">
      <c r="A14" t="s">
        <v>5703</v>
      </c>
      <c r="B14">
        <v>7218</v>
      </c>
      <c r="C14">
        <v>1612.6599999999999</v>
      </c>
      <c r="G14" t="s">
        <v>2818</v>
      </c>
      <c r="H14">
        <v>61554.520000000004</v>
      </c>
    </row>
    <row r="15" spans="1:18" x14ac:dyDescent="0.25">
      <c r="A15" t="s">
        <v>2330</v>
      </c>
      <c r="B15">
        <v>272</v>
      </c>
      <c r="C15">
        <v>60.849999999999994</v>
      </c>
      <c r="G15" t="s">
        <v>240</v>
      </c>
      <c r="H15">
        <f>C2+C3+C4+C5+C7+C8+C9+C10+C12+C13+C14+C15+C16+C17+C18+C20+C21+C22+C23+C24+C25+C26+C27+C29+C30+C31+C32+C33+C36+C37+C39+C40+C41+C42+C43+C44+C45+C46+C47+C48+C49+C50+C51+C52+C53+C54+C55+C56+C57+C58+C60+C61+C62+C63+C64+C66+C67+C68+C69+C70+C71+C72+C73+C74+C75+C77+C78+C79+C80+C82+C83+C84+C85+C86+C87+C88+C90+C91+C93+C94+C95+C96</f>
        <v>1065509.3625</v>
      </c>
    </row>
    <row r="16" spans="1:18" x14ac:dyDescent="0.25">
      <c r="A16" t="s">
        <v>7496</v>
      </c>
      <c r="B16">
        <v>32970</v>
      </c>
      <c r="C16">
        <v>7504.44</v>
      </c>
    </row>
    <row r="17" spans="1:3" x14ac:dyDescent="0.25">
      <c r="A17" t="s">
        <v>7156</v>
      </c>
      <c r="B17">
        <v>72000</v>
      </c>
      <c r="C17">
        <v>16132.64</v>
      </c>
    </row>
    <row r="18" spans="1:3" x14ac:dyDescent="0.25">
      <c r="A18" t="s">
        <v>7807</v>
      </c>
      <c r="B18">
        <v>9369.16</v>
      </c>
      <c r="C18">
        <v>2104.65</v>
      </c>
    </row>
    <row r="19" spans="1:3" x14ac:dyDescent="0.25">
      <c r="A19" s="97" t="s">
        <v>3854</v>
      </c>
      <c r="B19" s="97">
        <v>250815.16</v>
      </c>
      <c r="C19" s="97">
        <v>56379.82</v>
      </c>
    </row>
    <row r="20" spans="1:3" x14ac:dyDescent="0.25">
      <c r="A20" t="s">
        <v>5269</v>
      </c>
      <c r="B20">
        <v>133666.85999999999</v>
      </c>
      <c r="C20">
        <v>29706.33</v>
      </c>
    </row>
    <row r="21" spans="1:3" x14ac:dyDescent="0.25">
      <c r="A21" t="s">
        <v>3581</v>
      </c>
      <c r="B21">
        <v>11136</v>
      </c>
      <c r="C21">
        <v>2513.17</v>
      </c>
    </row>
    <row r="22" spans="1:3" x14ac:dyDescent="0.25">
      <c r="A22" t="s">
        <v>3606</v>
      </c>
      <c r="B22">
        <v>49965</v>
      </c>
      <c r="C22">
        <v>11286.68</v>
      </c>
    </row>
    <row r="23" spans="1:3" x14ac:dyDescent="0.25">
      <c r="A23" t="s">
        <v>4308</v>
      </c>
      <c r="B23">
        <v>25000</v>
      </c>
      <c r="C23">
        <v>5642.83</v>
      </c>
    </row>
    <row r="24" spans="1:3" x14ac:dyDescent="0.25">
      <c r="A24" t="s">
        <v>7051</v>
      </c>
      <c r="B24">
        <v>630</v>
      </c>
      <c r="C24">
        <v>140.96</v>
      </c>
    </row>
    <row r="25" spans="1:3" x14ac:dyDescent="0.25">
      <c r="A25" t="s">
        <v>5728</v>
      </c>
      <c r="B25">
        <v>90000</v>
      </c>
      <c r="C25">
        <v>20082.12</v>
      </c>
    </row>
    <row r="26" spans="1:3" x14ac:dyDescent="0.25">
      <c r="A26" t="s">
        <v>3338</v>
      </c>
      <c r="B26">
        <v>67705.270000000033</v>
      </c>
      <c r="C26">
        <v>15136.770000000004</v>
      </c>
    </row>
    <row r="27" spans="1:3" x14ac:dyDescent="0.25">
      <c r="A27" t="s">
        <v>1144</v>
      </c>
      <c r="B27">
        <v>35900</v>
      </c>
      <c r="C27">
        <v>8084.68</v>
      </c>
    </row>
    <row r="28" spans="1:3" x14ac:dyDescent="0.25">
      <c r="A28" s="97" t="s">
        <v>962</v>
      </c>
      <c r="B28" s="97">
        <v>304361.53000000003</v>
      </c>
      <c r="C28" s="97">
        <v>69101.98000000001</v>
      </c>
    </row>
    <row r="29" spans="1:3" x14ac:dyDescent="0.25">
      <c r="A29" t="s">
        <v>2845</v>
      </c>
      <c r="B29">
        <v>5916</v>
      </c>
      <c r="C29">
        <v>1331.87</v>
      </c>
    </row>
    <row r="30" spans="1:3" x14ac:dyDescent="0.25">
      <c r="A30" t="s">
        <v>2703</v>
      </c>
      <c r="B30">
        <v>1170</v>
      </c>
      <c r="C30">
        <v>262.66999999999996</v>
      </c>
    </row>
    <row r="31" spans="1:3" x14ac:dyDescent="0.25">
      <c r="A31" t="s">
        <v>6296</v>
      </c>
      <c r="B31">
        <v>60600</v>
      </c>
      <c r="C31">
        <v>13468.15</v>
      </c>
    </row>
    <row r="32" spans="1:3" x14ac:dyDescent="0.25">
      <c r="A32" t="s">
        <v>5740</v>
      </c>
      <c r="B32">
        <v>27000</v>
      </c>
      <c r="C32">
        <v>6000.66</v>
      </c>
    </row>
    <row r="33" spans="1:3" x14ac:dyDescent="0.25">
      <c r="A33" t="s">
        <v>1293</v>
      </c>
      <c r="B33">
        <v>42500</v>
      </c>
      <c r="C33">
        <v>9604.5</v>
      </c>
    </row>
    <row r="34" spans="1:3" x14ac:dyDescent="0.25">
      <c r="A34" s="97" t="s">
        <v>1615</v>
      </c>
      <c r="B34" s="97">
        <v>286860.67999999993</v>
      </c>
      <c r="C34" s="97">
        <v>64675.369999999974</v>
      </c>
    </row>
    <row r="35" spans="1:3" x14ac:dyDescent="0.25">
      <c r="A35" s="97" t="s">
        <v>5827</v>
      </c>
      <c r="B35" s="97">
        <v>257640</v>
      </c>
      <c r="C35" s="97">
        <v>58038.75</v>
      </c>
    </row>
    <row r="36" spans="1:3" x14ac:dyDescent="0.25">
      <c r="A36" t="s">
        <v>7116</v>
      </c>
      <c r="B36">
        <v>6000</v>
      </c>
      <c r="C36">
        <v>1333.45</v>
      </c>
    </row>
    <row r="37" spans="1:3" x14ac:dyDescent="0.25">
      <c r="A37" t="s">
        <v>2371</v>
      </c>
      <c r="B37">
        <v>205164.97999999998</v>
      </c>
      <c r="C37">
        <v>46187.69</v>
      </c>
    </row>
    <row r="38" spans="1:3" x14ac:dyDescent="0.25">
      <c r="A38" s="97" t="s">
        <v>2787</v>
      </c>
      <c r="B38" s="97">
        <v>294840</v>
      </c>
      <c r="C38" s="97">
        <v>66816.639999999999</v>
      </c>
    </row>
    <row r="39" spans="1:3" x14ac:dyDescent="0.25">
      <c r="A39" t="s">
        <v>5363</v>
      </c>
      <c r="B39">
        <v>30000</v>
      </c>
      <c r="C39">
        <v>6727.82</v>
      </c>
    </row>
    <row r="40" spans="1:3" x14ac:dyDescent="0.25">
      <c r="A40" t="s">
        <v>546</v>
      </c>
      <c r="B40">
        <v>178470</v>
      </c>
      <c r="C40">
        <v>39856.120000000003</v>
      </c>
    </row>
    <row r="41" spans="1:3" x14ac:dyDescent="0.25">
      <c r="A41" t="s">
        <v>6279</v>
      </c>
      <c r="B41">
        <v>47300</v>
      </c>
      <c r="C41">
        <v>10482.459999999999</v>
      </c>
    </row>
    <row r="42" spans="1:3" x14ac:dyDescent="0.25">
      <c r="A42" t="s">
        <v>2863</v>
      </c>
      <c r="B42">
        <v>130524</v>
      </c>
      <c r="C42">
        <v>29300.940000000002</v>
      </c>
    </row>
    <row r="43" spans="1:3" x14ac:dyDescent="0.25">
      <c r="A43" t="s">
        <v>4618</v>
      </c>
      <c r="B43">
        <v>5180</v>
      </c>
      <c r="C43">
        <v>1167.03</v>
      </c>
    </row>
    <row r="44" spans="1:3" x14ac:dyDescent="0.25">
      <c r="A44" t="s">
        <v>5382</v>
      </c>
      <c r="B44">
        <v>34000</v>
      </c>
      <c r="C44">
        <v>7619.9</v>
      </c>
    </row>
    <row r="45" spans="1:3" x14ac:dyDescent="0.25">
      <c r="A45" t="s">
        <v>4607</v>
      </c>
      <c r="B45">
        <v>73920</v>
      </c>
      <c r="C45">
        <v>16759.629999999997</v>
      </c>
    </row>
    <row r="46" spans="1:3" x14ac:dyDescent="0.25">
      <c r="A46" t="s">
        <v>3793</v>
      </c>
      <c r="B46">
        <v>128656.5</v>
      </c>
      <c r="C46">
        <v>29081.43</v>
      </c>
    </row>
    <row r="47" spans="1:3" x14ac:dyDescent="0.25">
      <c r="A47" t="s">
        <v>2671</v>
      </c>
      <c r="B47">
        <v>1783.47</v>
      </c>
      <c r="C47">
        <v>403.5</v>
      </c>
    </row>
    <row r="48" spans="1:3" x14ac:dyDescent="0.25">
      <c r="A48" t="s">
        <v>5317</v>
      </c>
      <c r="B48">
        <v>74369.91</v>
      </c>
      <c r="C48">
        <v>16756.309999999998</v>
      </c>
    </row>
    <row r="49" spans="1:3" x14ac:dyDescent="0.25">
      <c r="A49" t="s">
        <v>1182</v>
      </c>
      <c r="B49">
        <v>16000</v>
      </c>
      <c r="C49">
        <v>3635.7</v>
      </c>
    </row>
    <row r="50" spans="1:3" x14ac:dyDescent="0.25">
      <c r="A50" t="s">
        <v>2139</v>
      </c>
      <c r="B50">
        <v>878</v>
      </c>
      <c r="C50">
        <v>197.41</v>
      </c>
    </row>
    <row r="51" spans="1:3" x14ac:dyDescent="0.25">
      <c r="A51" t="s">
        <v>6596</v>
      </c>
      <c r="B51">
        <v>22304.880000000001</v>
      </c>
      <c r="C51">
        <v>5046.3900000000003</v>
      </c>
    </row>
    <row r="52" spans="1:3" x14ac:dyDescent="0.25">
      <c r="A52" t="s">
        <v>5370</v>
      </c>
      <c r="B52">
        <v>16990.05</v>
      </c>
      <c r="C52">
        <v>3868.16</v>
      </c>
    </row>
    <row r="53" spans="1:3" x14ac:dyDescent="0.25">
      <c r="A53" t="s">
        <v>1151</v>
      </c>
      <c r="B53">
        <v>16560</v>
      </c>
      <c r="C53">
        <v>3762.01</v>
      </c>
    </row>
    <row r="54" spans="1:3" x14ac:dyDescent="0.25">
      <c r="A54" t="s">
        <v>2898</v>
      </c>
      <c r="B54">
        <v>6669</v>
      </c>
      <c r="C54">
        <v>1495.3400000000001</v>
      </c>
    </row>
    <row r="55" spans="1:3" x14ac:dyDescent="0.25">
      <c r="A55" t="s">
        <v>2113</v>
      </c>
      <c r="B55">
        <v>106836.2</v>
      </c>
      <c r="C55">
        <v>23902.92</v>
      </c>
    </row>
    <row r="56" spans="1:3" x14ac:dyDescent="0.25">
      <c r="A56" t="s">
        <v>7843</v>
      </c>
      <c r="B56">
        <v>80000</v>
      </c>
      <c r="C56">
        <v>18037.52</v>
      </c>
    </row>
    <row r="57" spans="1:3" x14ac:dyDescent="0.25">
      <c r="A57" t="s">
        <v>2937</v>
      </c>
      <c r="B57">
        <v>13483.4</v>
      </c>
      <c r="C57">
        <v>3026.6800000000003</v>
      </c>
    </row>
    <row r="58" spans="1:3" x14ac:dyDescent="0.25">
      <c r="A58" t="s">
        <v>5834</v>
      </c>
      <c r="B58">
        <v>91500</v>
      </c>
      <c r="C58">
        <v>20427.3</v>
      </c>
    </row>
    <row r="59" spans="1:3" x14ac:dyDescent="0.25">
      <c r="A59" s="97" t="s">
        <v>2342</v>
      </c>
      <c r="B59" s="97">
        <v>370280</v>
      </c>
      <c r="C59" s="97">
        <v>83979.05</v>
      </c>
    </row>
    <row r="60" spans="1:3" x14ac:dyDescent="0.25">
      <c r="A60" t="s">
        <v>1301</v>
      </c>
      <c r="B60">
        <v>6556</v>
      </c>
      <c r="C60">
        <v>1489.15</v>
      </c>
    </row>
    <row r="61" spans="1:3" x14ac:dyDescent="0.25">
      <c r="A61" t="s">
        <v>6352</v>
      </c>
      <c r="B61">
        <v>8892</v>
      </c>
      <c r="C61">
        <v>1991.04</v>
      </c>
    </row>
    <row r="62" spans="1:3" x14ac:dyDescent="0.25">
      <c r="A62" t="s">
        <v>3877</v>
      </c>
      <c r="B62">
        <v>19479.280000000006</v>
      </c>
      <c r="C62">
        <v>4404.0199999999986</v>
      </c>
    </row>
    <row r="63" spans="1:3" x14ac:dyDescent="0.25">
      <c r="A63" t="s">
        <v>4834</v>
      </c>
      <c r="B63">
        <v>15000</v>
      </c>
      <c r="C63">
        <v>3311.99</v>
      </c>
    </row>
    <row r="64" spans="1:3" x14ac:dyDescent="0.25">
      <c r="A64" t="s">
        <v>7620</v>
      </c>
      <c r="B64">
        <v>80100</v>
      </c>
      <c r="C64">
        <v>17801.189999999999</v>
      </c>
    </row>
    <row r="65" spans="1:3" x14ac:dyDescent="0.25">
      <c r="A65" s="97" t="s">
        <v>2710</v>
      </c>
      <c r="B65" s="97">
        <v>260930</v>
      </c>
      <c r="C65" s="97">
        <v>58377.970000000008</v>
      </c>
    </row>
    <row r="66" spans="1:3" x14ac:dyDescent="0.25">
      <c r="A66" t="s">
        <v>7257</v>
      </c>
      <c r="B66">
        <v>26261.22</v>
      </c>
      <c r="C66">
        <v>5893.96</v>
      </c>
    </row>
    <row r="67" spans="1:3" x14ac:dyDescent="0.25">
      <c r="A67" t="s">
        <v>6782</v>
      </c>
      <c r="B67">
        <v>130000</v>
      </c>
      <c r="C67">
        <v>29479.599999999999</v>
      </c>
    </row>
    <row r="68" spans="1:3" x14ac:dyDescent="0.25">
      <c r="A68" t="s">
        <v>4885</v>
      </c>
      <c r="B68">
        <v>680</v>
      </c>
      <c r="C68">
        <v>150.63</v>
      </c>
    </row>
    <row r="69" spans="1:3" x14ac:dyDescent="0.25">
      <c r="A69" t="s">
        <v>2656</v>
      </c>
      <c r="B69">
        <v>5399.9699999999993</v>
      </c>
      <c r="C69">
        <v>1220.9899999999998</v>
      </c>
    </row>
    <row r="70" spans="1:3" x14ac:dyDescent="0.25">
      <c r="A70" t="s">
        <v>2856</v>
      </c>
      <c r="B70">
        <v>20252.72</v>
      </c>
      <c r="C70">
        <v>4546.4825000000001</v>
      </c>
    </row>
    <row r="71" spans="1:3" x14ac:dyDescent="0.25">
      <c r="A71" t="s">
        <v>6331</v>
      </c>
      <c r="B71">
        <v>125424</v>
      </c>
      <c r="C71">
        <v>28027.58</v>
      </c>
    </row>
    <row r="72" spans="1:3" x14ac:dyDescent="0.25">
      <c r="A72" t="s">
        <v>7110</v>
      </c>
      <c r="B72">
        <v>47331</v>
      </c>
      <c r="C72">
        <v>10632.83</v>
      </c>
    </row>
    <row r="73" spans="1:3" x14ac:dyDescent="0.25">
      <c r="A73" t="s">
        <v>955</v>
      </c>
      <c r="B73">
        <v>166271</v>
      </c>
      <c r="C73">
        <v>37480.14</v>
      </c>
    </row>
    <row r="74" spans="1:3" x14ac:dyDescent="0.25">
      <c r="A74" t="s">
        <v>869</v>
      </c>
      <c r="B74">
        <v>217962.1</v>
      </c>
      <c r="C74">
        <v>49596.479999999996</v>
      </c>
    </row>
    <row r="75" spans="1:3" x14ac:dyDescent="0.25">
      <c r="A75" t="s">
        <v>1420</v>
      </c>
      <c r="B75">
        <v>54800</v>
      </c>
      <c r="C75">
        <v>12403.8</v>
      </c>
    </row>
    <row r="76" spans="1:3" x14ac:dyDescent="0.25">
      <c r="A76" s="97" t="s">
        <v>3321</v>
      </c>
      <c r="B76" s="97">
        <v>419141</v>
      </c>
      <c r="C76" s="97">
        <v>93731.62</v>
      </c>
    </row>
    <row r="77" spans="1:3" x14ac:dyDescent="0.25">
      <c r="A77" t="s">
        <v>2349</v>
      </c>
      <c r="B77">
        <v>51247</v>
      </c>
      <c r="C77">
        <v>11555.92</v>
      </c>
    </row>
    <row r="78" spans="1:3" x14ac:dyDescent="0.25">
      <c r="A78" t="s">
        <v>4869</v>
      </c>
      <c r="B78">
        <v>39000</v>
      </c>
      <c r="C78">
        <v>8700.7000000000007</v>
      </c>
    </row>
    <row r="79" spans="1:3" x14ac:dyDescent="0.25">
      <c r="A79" t="s">
        <v>4842</v>
      </c>
      <c r="B79">
        <v>101042.97</v>
      </c>
      <c r="C79">
        <v>22506.629999999997</v>
      </c>
    </row>
    <row r="80" spans="1:3" x14ac:dyDescent="0.25">
      <c r="A80" t="s">
        <v>1136</v>
      </c>
      <c r="B80">
        <v>14700</v>
      </c>
      <c r="C80">
        <v>3327.67</v>
      </c>
    </row>
    <row r="81" spans="1:3" x14ac:dyDescent="0.25">
      <c r="A81" s="97" t="s">
        <v>2717</v>
      </c>
      <c r="B81" s="97">
        <v>240947.03000000003</v>
      </c>
      <c r="C81" s="97">
        <v>54093.83</v>
      </c>
    </row>
    <row r="82" spans="1:3" x14ac:dyDescent="0.25">
      <c r="A82" t="s">
        <v>2627</v>
      </c>
      <c r="B82">
        <v>86800</v>
      </c>
      <c r="C82">
        <v>19632.900000000001</v>
      </c>
    </row>
    <row r="83" spans="1:3" x14ac:dyDescent="0.25">
      <c r="A83" t="s">
        <v>7832</v>
      </c>
      <c r="B83">
        <v>12780</v>
      </c>
      <c r="C83">
        <v>2863.22</v>
      </c>
    </row>
    <row r="84" spans="1:3" x14ac:dyDescent="0.25">
      <c r="A84" t="s">
        <v>2166</v>
      </c>
      <c r="B84">
        <v>125000</v>
      </c>
      <c r="C84">
        <v>28495.22</v>
      </c>
    </row>
    <row r="85" spans="1:3" x14ac:dyDescent="0.25">
      <c r="A85" t="s">
        <v>2695</v>
      </c>
      <c r="B85">
        <v>19370</v>
      </c>
      <c r="C85">
        <v>4363.99</v>
      </c>
    </row>
    <row r="86" spans="1:3" x14ac:dyDescent="0.25">
      <c r="A86" t="s">
        <v>7164</v>
      </c>
      <c r="B86">
        <v>862</v>
      </c>
      <c r="C86">
        <v>196.41000000000003</v>
      </c>
    </row>
    <row r="87" spans="1:3" x14ac:dyDescent="0.25">
      <c r="A87" t="s">
        <v>1158</v>
      </c>
      <c r="B87">
        <v>195912.52</v>
      </c>
      <c r="C87">
        <v>44085.84</v>
      </c>
    </row>
    <row r="88" spans="1:3" x14ac:dyDescent="0.25">
      <c r="A88" t="s">
        <v>2780</v>
      </c>
      <c r="B88">
        <v>28000</v>
      </c>
      <c r="C88">
        <v>6280</v>
      </c>
    </row>
    <row r="89" spans="1:3" x14ac:dyDescent="0.25">
      <c r="A89" s="97" t="s">
        <v>2155</v>
      </c>
      <c r="B89" s="97">
        <v>322658.21999999986</v>
      </c>
      <c r="C89" s="97">
        <v>72302.910000000018</v>
      </c>
    </row>
    <row r="90" spans="1:3" x14ac:dyDescent="0.25">
      <c r="A90" t="s">
        <v>2148</v>
      </c>
      <c r="B90">
        <v>130500</v>
      </c>
      <c r="C90">
        <v>29574.400000000001</v>
      </c>
    </row>
    <row r="91" spans="1:3" x14ac:dyDescent="0.25">
      <c r="A91" t="s">
        <v>642</v>
      </c>
      <c r="B91">
        <v>29051.249999999989</v>
      </c>
      <c r="C91">
        <v>6595.4</v>
      </c>
    </row>
    <row r="92" spans="1:3" x14ac:dyDescent="0.25">
      <c r="A92" s="97" t="s">
        <v>2818</v>
      </c>
      <c r="B92" s="97">
        <v>271620</v>
      </c>
      <c r="C92" s="97">
        <v>61554.520000000004</v>
      </c>
    </row>
    <row r="93" spans="1:3" x14ac:dyDescent="0.25">
      <c r="A93" t="s">
        <v>7091</v>
      </c>
      <c r="B93">
        <v>13050</v>
      </c>
      <c r="C93">
        <v>2919.94</v>
      </c>
    </row>
    <row r="94" spans="1:3" x14ac:dyDescent="0.25">
      <c r="A94" t="s">
        <v>862</v>
      </c>
      <c r="B94">
        <v>67269.17</v>
      </c>
      <c r="C94">
        <v>15093.179999999998</v>
      </c>
    </row>
    <row r="95" spans="1:3" x14ac:dyDescent="0.25">
      <c r="A95" t="s">
        <v>2131</v>
      </c>
      <c r="B95">
        <v>26970</v>
      </c>
      <c r="C95">
        <v>6104.71</v>
      </c>
    </row>
    <row r="96" spans="1:3" x14ac:dyDescent="0.25">
      <c r="A96" t="s">
        <v>2124</v>
      </c>
      <c r="B96">
        <v>137600</v>
      </c>
      <c r="C96">
        <v>31043.91</v>
      </c>
    </row>
    <row r="97" spans="1:3" x14ac:dyDescent="0.25">
      <c r="B97">
        <f>SUM(B2:B96)</f>
        <v>8490723.4699999988</v>
      </c>
      <c r="C97">
        <f>SUM(C2:C96)</f>
        <v>1911798.8624999991</v>
      </c>
    </row>
    <row r="98" spans="1:3" x14ac:dyDescent="0.25">
      <c r="A98" t="s">
        <v>8070</v>
      </c>
      <c r="B98">
        <v>8490723.4700000081</v>
      </c>
      <c r="C98">
        <v>1918718.7925000021</v>
      </c>
    </row>
  </sheetData>
  <autoFilter ref="A1:C98"/>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7"/>
  <sheetViews>
    <sheetView workbookViewId="0">
      <selection activeCell="A28" sqref="A28"/>
    </sheetView>
  </sheetViews>
  <sheetFormatPr defaultRowHeight="15" x14ac:dyDescent="0.25"/>
  <cols>
    <col min="1" max="1" width="41.28515625" bestFit="1" customWidth="1"/>
    <col min="2" max="2" width="12.85546875" bestFit="1" customWidth="1"/>
    <col min="3" max="3" width="13.7109375" bestFit="1" customWidth="1"/>
    <col min="4" max="4" width="18.7109375" bestFit="1" customWidth="1"/>
    <col min="5" max="5" width="76.140625" bestFit="1" customWidth="1"/>
    <col min="6" max="6" width="38.5703125" bestFit="1" customWidth="1"/>
    <col min="7" max="7" width="11.140625" bestFit="1" customWidth="1"/>
    <col min="8" max="8" width="33" bestFit="1" customWidth="1"/>
    <col min="9" max="9" width="71.85546875" bestFit="1" customWidth="1"/>
    <col min="10" max="10" width="12.85546875" customWidth="1"/>
    <col min="11" max="11" width="7.140625" customWidth="1"/>
    <col min="12" max="12" width="41" bestFit="1" customWidth="1"/>
    <col min="13" max="13" width="25.28515625" customWidth="1"/>
    <col min="14" max="14" width="17.28515625" customWidth="1"/>
    <col min="15" max="15" width="28.5703125" bestFit="1" customWidth="1"/>
    <col min="16" max="16" width="41.85546875" bestFit="1" customWidth="1"/>
    <col min="17" max="17" width="20.28515625" bestFit="1" customWidth="1"/>
    <col min="18" max="18" width="19.7109375" bestFit="1" customWidth="1"/>
    <col min="19" max="19" width="13.28515625" bestFit="1" customWidth="1"/>
    <col min="20" max="20" width="14.5703125" bestFit="1" customWidth="1"/>
    <col min="21" max="21" width="15.28515625" bestFit="1" customWidth="1"/>
    <col min="22" max="22" width="127.42578125" customWidth="1"/>
    <col min="23" max="23" width="11.5703125" bestFit="1" customWidth="1"/>
    <col min="25" max="26" width="21.140625" bestFit="1" customWidth="1"/>
    <col min="27" max="27" width="11" bestFit="1" customWidth="1"/>
    <col min="28" max="28" width="10.7109375" bestFit="1" customWidth="1"/>
    <col min="29" max="29" width="9.28515625" customWidth="1"/>
    <col min="31" max="31" width="25.5703125" bestFit="1" customWidth="1"/>
    <col min="33" max="33" width="18.5703125" bestFit="1" customWidth="1"/>
    <col min="34" max="34" width="16.5703125" bestFit="1" customWidth="1"/>
  </cols>
  <sheetData>
    <row r="1" spans="1:39" x14ac:dyDescent="0.25">
      <c r="A1" t="s">
        <v>505</v>
      </c>
      <c r="B1" t="s">
        <v>1116</v>
      </c>
      <c r="C1" t="s">
        <v>1117</v>
      </c>
      <c r="D1" t="s">
        <v>1118</v>
      </c>
      <c r="E1" t="s">
        <v>1119</v>
      </c>
      <c r="F1" t="s">
        <v>8074</v>
      </c>
      <c r="G1" t="s">
        <v>8075</v>
      </c>
      <c r="H1" t="s">
        <v>1120</v>
      </c>
      <c r="I1" t="s">
        <v>1121</v>
      </c>
      <c r="J1" t="s">
        <v>1122</v>
      </c>
      <c r="K1" t="s">
        <v>8076</v>
      </c>
      <c r="L1" t="s">
        <v>8077</v>
      </c>
      <c r="M1" t="s">
        <v>8078</v>
      </c>
      <c r="N1" t="s">
        <v>8079</v>
      </c>
      <c r="O1" t="s">
        <v>1125</v>
      </c>
      <c r="P1" t="s">
        <v>8080</v>
      </c>
      <c r="Q1" t="s">
        <v>8081</v>
      </c>
      <c r="R1" t="s">
        <v>8082</v>
      </c>
      <c r="S1" t="s">
        <v>8083</v>
      </c>
      <c r="T1" t="s">
        <v>1126</v>
      </c>
      <c r="U1" t="s">
        <v>1127</v>
      </c>
      <c r="V1" t="s">
        <v>1128</v>
      </c>
      <c r="W1" t="s">
        <v>1129</v>
      </c>
      <c r="X1" t="s">
        <v>1130</v>
      </c>
      <c r="Y1" t="s">
        <v>1131</v>
      </c>
      <c r="Z1" t="s">
        <v>1132</v>
      </c>
      <c r="AA1" t="s">
        <v>1133</v>
      </c>
      <c r="AB1" t="s">
        <v>1134</v>
      </c>
      <c r="AC1" t="s">
        <v>8084</v>
      </c>
      <c r="AD1" t="s">
        <v>8085</v>
      </c>
      <c r="AE1" t="s">
        <v>8086</v>
      </c>
      <c r="AF1" t="s">
        <v>8087</v>
      </c>
      <c r="AG1" t="s">
        <v>8088</v>
      </c>
      <c r="AH1" t="s">
        <v>8089</v>
      </c>
      <c r="AI1" t="s">
        <v>8090</v>
      </c>
      <c r="AJ1" t="s">
        <v>8091</v>
      </c>
      <c r="AK1" t="s">
        <v>8092</v>
      </c>
      <c r="AL1" t="s">
        <v>8093</v>
      </c>
      <c r="AM1" t="s">
        <v>8094</v>
      </c>
    </row>
    <row r="2" spans="1:39" x14ac:dyDescent="0.25">
      <c r="A2" s="89" t="s">
        <v>2370</v>
      </c>
      <c r="W2" s="92"/>
    </row>
    <row r="3" spans="1:39" x14ac:dyDescent="0.25">
      <c r="A3" s="89" t="s">
        <v>479</v>
      </c>
      <c r="W3" s="92"/>
    </row>
    <row r="4" spans="1:39" x14ac:dyDescent="0.25">
      <c r="A4" s="108" t="s">
        <v>8095</v>
      </c>
      <c r="B4">
        <v>16387060</v>
      </c>
      <c r="C4" t="s">
        <v>540</v>
      </c>
      <c r="D4" t="s">
        <v>541</v>
      </c>
      <c r="E4" t="s">
        <v>8096</v>
      </c>
      <c r="F4" t="s">
        <v>8097</v>
      </c>
      <c r="G4" t="s">
        <v>8098</v>
      </c>
      <c r="H4" t="s">
        <v>8099</v>
      </c>
      <c r="I4" t="s">
        <v>550</v>
      </c>
      <c r="J4">
        <v>17300924</v>
      </c>
      <c r="K4" t="s">
        <v>8100</v>
      </c>
      <c r="L4" t="s">
        <v>8101</v>
      </c>
      <c r="M4">
        <v>179206</v>
      </c>
      <c r="N4" t="s">
        <v>8102</v>
      </c>
      <c r="O4" t="s">
        <v>8103</v>
      </c>
      <c r="P4" t="s">
        <v>8104</v>
      </c>
      <c r="R4">
        <v>2</v>
      </c>
      <c r="U4" s="90">
        <v>41786</v>
      </c>
      <c r="V4" s="106" t="s">
        <v>8105</v>
      </c>
      <c r="W4" s="92">
        <v>518732</v>
      </c>
      <c r="X4" t="s">
        <v>555</v>
      </c>
      <c r="Y4">
        <v>518732</v>
      </c>
      <c r="Z4" s="86">
        <v>1.17628971178484E+16</v>
      </c>
      <c r="AA4">
        <v>11034</v>
      </c>
      <c r="AB4" t="s">
        <v>8106</v>
      </c>
      <c r="AC4">
        <v>359982</v>
      </c>
      <c r="AD4" t="s">
        <v>8107</v>
      </c>
      <c r="AE4" t="s">
        <v>8108</v>
      </c>
      <c r="AF4" t="s">
        <v>555</v>
      </c>
      <c r="AH4" t="s">
        <v>8109</v>
      </c>
      <c r="AI4">
        <v>1</v>
      </c>
    </row>
    <row r="5" spans="1:39" x14ac:dyDescent="0.25">
      <c r="A5" s="108" t="s">
        <v>8110</v>
      </c>
      <c r="B5">
        <v>15612415</v>
      </c>
      <c r="C5" t="s">
        <v>540</v>
      </c>
      <c r="D5" t="s">
        <v>8111</v>
      </c>
      <c r="E5" t="s">
        <v>8112</v>
      </c>
      <c r="F5" t="s">
        <v>8097</v>
      </c>
      <c r="G5" t="s">
        <v>8098</v>
      </c>
      <c r="H5" t="s">
        <v>8099</v>
      </c>
      <c r="I5" t="s">
        <v>550</v>
      </c>
      <c r="J5">
        <v>17300924</v>
      </c>
      <c r="K5" t="s">
        <v>8100</v>
      </c>
      <c r="L5" t="s">
        <v>8101</v>
      </c>
      <c r="M5">
        <v>181293</v>
      </c>
      <c r="N5" t="s">
        <v>8113</v>
      </c>
      <c r="O5" t="s">
        <v>8103</v>
      </c>
      <c r="P5" t="s">
        <v>8104</v>
      </c>
      <c r="R5">
        <v>2</v>
      </c>
      <c r="U5" s="90">
        <v>41814</v>
      </c>
      <c r="V5" s="106" t="s">
        <v>8114</v>
      </c>
      <c r="W5" s="92">
        <v>165412.1</v>
      </c>
      <c r="X5" t="s">
        <v>555</v>
      </c>
      <c r="Y5" s="86">
        <v>1.654121E+16</v>
      </c>
      <c r="Z5" s="86">
        <v>3.76184530713424E+16</v>
      </c>
      <c r="AA5">
        <v>15109</v>
      </c>
      <c r="AB5" t="s">
        <v>8115</v>
      </c>
      <c r="AC5">
        <v>360561</v>
      </c>
      <c r="AD5" t="s">
        <v>8116</v>
      </c>
      <c r="AE5" t="s">
        <v>8117</v>
      </c>
      <c r="AF5" t="s">
        <v>555</v>
      </c>
      <c r="AH5" t="s">
        <v>8109</v>
      </c>
      <c r="AI5">
        <v>1</v>
      </c>
    </row>
    <row r="6" spans="1:39" x14ac:dyDescent="0.25">
      <c r="A6" s="108" t="s">
        <v>8118</v>
      </c>
      <c r="B6" s="34">
        <v>29456545</v>
      </c>
      <c r="C6" s="34" t="s">
        <v>540</v>
      </c>
      <c r="D6" s="34" t="s">
        <v>541</v>
      </c>
      <c r="E6" s="34" t="s">
        <v>8119</v>
      </c>
      <c r="F6" s="34" t="s">
        <v>544</v>
      </c>
      <c r="G6" s="34" t="s">
        <v>8098</v>
      </c>
      <c r="H6" s="34" t="s">
        <v>8120</v>
      </c>
      <c r="I6" s="34" t="s">
        <v>550</v>
      </c>
      <c r="J6" s="34">
        <v>17300924</v>
      </c>
      <c r="K6" s="34" t="s">
        <v>8100</v>
      </c>
      <c r="L6" s="34" t="s">
        <v>8101</v>
      </c>
      <c r="M6" s="34">
        <v>150308</v>
      </c>
      <c r="N6" s="34" t="s">
        <v>8121</v>
      </c>
      <c r="O6" s="34" t="s">
        <v>8103</v>
      </c>
      <c r="P6" s="34" t="s">
        <v>8104</v>
      </c>
      <c r="Q6" s="34"/>
      <c r="R6" s="34">
        <v>2</v>
      </c>
      <c r="S6" s="34"/>
      <c r="T6" s="34">
        <v>7712</v>
      </c>
      <c r="U6" s="113">
        <v>41745</v>
      </c>
      <c r="V6" s="35" t="s">
        <v>8122</v>
      </c>
      <c r="W6" s="34">
        <v>1432147.13</v>
      </c>
      <c r="X6" s="34" t="s">
        <v>555</v>
      </c>
      <c r="Y6" s="114">
        <v>1.43214712999999E+16</v>
      </c>
      <c r="Z6" s="114">
        <v>3.20778374322447E+16</v>
      </c>
      <c r="AA6" s="34">
        <v>10475</v>
      </c>
      <c r="AB6" s="34" t="s">
        <v>8123</v>
      </c>
      <c r="AC6" s="34">
        <v>149841</v>
      </c>
      <c r="AD6" s="34" t="s">
        <v>8124</v>
      </c>
      <c r="AE6" s="34" t="s">
        <v>8125</v>
      </c>
      <c r="AF6" s="34" t="s">
        <v>555</v>
      </c>
      <c r="AG6" s="34"/>
      <c r="AH6" s="34"/>
      <c r="AI6" s="34">
        <v>1</v>
      </c>
      <c r="AL6" t="s">
        <v>8126</v>
      </c>
    </row>
    <row r="7" spans="1:39" x14ac:dyDescent="0.25">
      <c r="A7" s="108" t="s">
        <v>8127</v>
      </c>
      <c r="B7" s="34">
        <v>25377120</v>
      </c>
      <c r="C7" s="34" t="s">
        <v>540</v>
      </c>
      <c r="D7" s="34" t="s">
        <v>541</v>
      </c>
      <c r="E7" s="34" t="s">
        <v>8128</v>
      </c>
      <c r="F7" s="34" t="s">
        <v>544</v>
      </c>
      <c r="G7" s="34" t="s">
        <v>8098</v>
      </c>
      <c r="H7" s="34" t="s">
        <v>8129</v>
      </c>
      <c r="I7" s="34" t="s">
        <v>550</v>
      </c>
      <c r="J7" s="34">
        <v>17300924</v>
      </c>
      <c r="K7" s="34" t="s">
        <v>8100</v>
      </c>
      <c r="L7" s="34" t="s">
        <v>8101</v>
      </c>
      <c r="M7" s="34">
        <v>145005</v>
      </c>
      <c r="N7" s="34" t="s">
        <v>8130</v>
      </c>
      <c r="O7" s="34" t="s">
        <v>8103</v>
      </c>
      <c r="P7" s="34" t="s">
        <v>8104</v>
      </c>
      <c r="Q7" s="34"/>
      <c r="R7" s="34">
        <v>4</v>
      </c>
      <c r="S7" s="34"/>
      <c r="T7" s="34">
        <v>4015</v>
      </c>
      <c r="U7" s="113">
        <v>41698</v>
      </c>
      <c r="V7" s="35" t="s">
        <v>8131</v>
      </c>
      <c r="W7" s="34">
        <v>1018247.13</v>
      </c>
      <c r="X7" s="34" t="s">
        <v>555</v>
      </c>
      <c r="Y7" s="34" t="s">
        <v>8132</v>
      </c>
      <c r="Z7" s="114">
        <v>2.26106304125771E+16</v>
      </c>
      <c r="AA7" s="34">
        <v>10774</v>
      </c>
      <c r="AB7" s="34" t="s">
        <v>8133</v>
      </c>
      <c r="AC7" s="34">
        <v>148568</v>
      </c>
      <c r="AD7" s="34" t="s">
        <v>8134</v>
      </c>
      <c r="AE7" s="34" t="s">
        <v>8135</v>
      </c>
      <c r="AF7" s="34" t="s">
        <v>555</v>
      </c>
      <c r="AG7" s="34"/>
      <c r="AH7" s="34"/>
      <c r="AI7" s="34">
        <v>1</v>
      </c>
      <c r="AL7" t="s">
        <v>8136</v>
      </c>
    </row>
    <row r="8" spans="1:39" x14ac:dyDescent="0.25">
      <c r="A8" s="108" t="s">
        <v>8137</v>
      </c>
      <c r="B8" s="34">
        <v>157680427</v>
      </c>
      <c r="C8" s="34" t="s">
        <v>540</v>
      </c>
      <c r="D8" s="34" t="s">
        <v>8138</v>
      </c>
      <c r="E8" s="34" t="s">
        <v>8139</v>
      </c>
      <c r="F8" s="34" t="s">
        <v>544</v>
      </c>
      <c r="G8" s="34" t="s">
        <v>8098</v>
      </c>
      <c r="H8" s="34" t="s">
        <v>8129</v>
      </c>
      <c r="I8" s="34" t="s">
        <v>550</v>
      </c>
      <c r="J8" s="34">
        <v>17300924</v>
      </c>
      <c r="K8" s="34" t="s">
        <v>8100</v>
      </c>
      <c r="L8" s="34" t="s">
        <v>8101</v>
      </c>
      <c r="M8" s="34">
        <v>143390</v>
      </c>
      <c r="N8" s="34" t="s">
        <v>8140</v>
      </c>
      <c r="O8" s="34" t="s">
        <v>8103</v>
      </c>
      <c r="P8" s="34" t="s">
        <v>8104</v>
      </c>
      <c r="Q8" s="34"/>
      <c r="R8" s="34">
        <v>2</v>
      </c>
      <c r="S8" s="34"/>
      <c r="T8" s="34">
        <v>255</v>
      </c>
      <c r="U8" s="113">
        <v>41647</v>
      </c>
      <c r="V8" s="35" t="s">
        <v>8141</v>
      </c>
      <c r="W8" s="34">
        <v>752323</v>
      </c>
      <c r="X8" s="34" t="s">
        <v>555</v>
      </c>
      <c r="Y8" s="34">
        <v>752323</v>
      </c>
      <c r="Z8" s="114">
        <v>1.67145745389913E+16</v>
      </c>
      <c r="AA8" s="34">
        <v>10112</v>
      </c>
      <c r="AB8" s="34" t="s">
        <v>8142</v>
      </c>
      <c r="AC8" s="34">
        <v>146076</v>
      </c>
      <c r="AD8" s="34" t="s">
        <v>8143</v>
      </c>
      <c r="AE8" s="34" t="s">
        <v>8144</v>
      </c>
      <c r="AF8" s="34" t="s">
        <v>555</v>
      </c>
      <c r="AG8" s="34"/>
      <c r="AH8" s="34"/>
      <c r="AI8" s="34">
        <v>1</v>
      </c>
      <c r="AL8" t="s">
        <v>8145</v>
      </c>
    </row>
    <row r="9" spans="1:39" ht="45" x14ac:dyDescent="0.25">
      <c r="A9" s="108" t="s">
        <v>8137</v>
      </c>
      <c r="B9" s="37">
        <v>15780427</v>
      </c>
      <c r="C9" s="37" t="s">
        <v>540</v>
      </c>
      <c r="D9" s="37" t="s">
        <v>8138</v>
      </c>
      <c r="E9" s="37" t="s">
        <v>8146</v>
      </c>
      <c r="F9" s="37" t="s">
        <v>8097</v>
      </c>
      <c r="G9" s="37" t="s">
        <v>8098</v>
      </c>
      <c r="H9" s="37" t="s">
        <v>8099</v>
      </c>
      <c r="I9" s="37" t="s">
        <v>550</v>
      </c>
      <c r="J9" s="37">
        <v>17300924</v>
      </c>
      <c r="K9" s="37" t="s">
        <v>8100</v>
      </c>
      <c r="L9" s="37" t="s">
        <v>8101</v>
      </c>
      <c r="M9" s="37">
        <v>176698</v>
      </c>
      <c r="N9" s="37" t="s">
        <v>8147</v>
      </c>
      <c r="O9" s="37" t="s">
        <v>8103</v>
      </c>
      <c r="P9" s="37" t="s">
        <v>8104</v>
      </c>
      <c r="Q9" s="37"/>
      <c r="R9" s="37">
        <v>4</v>
      </c>
      <c r="S9" s="37"/>
      <c r="T9" s="37"/>
      <c r="U9" s="109">
        <v>41682</v>
      </c>
      <c r="V9" s="110" t="s">
        <v>8148</v>
      </c>
      <c r="W9" s="37">
        <v>495993</v>
      </c>
      <c r="X9" s="37" t="s">
        <v>555</v>
      </c>
      <c r="Y9" s="37">
        <v>495993</v>
      </c>
      <c r="Z9" s="111">
        <v>1.10903338327035E+16</v>
      </c>
      <c r="AA9" s="37">
        <v>10503</v>
      </c>
      <c r="AB9" s="37" t="s">
        <v>8149</v>
      </c>
      <c r="AC9" s="37">
        <v>355376</v>
      </c>
      <c r="AD9" s="37" t="s">
        <v>8150</v>
      </c>
      <c r="AE9" s="37" t="s">
        <v>8151</v>
      </c>
      <c r="AF9" s="37" t="s">
        <v>555</v>
      </c>
      <c r="AG9" s="37"/>
      <c r="AH9" s="37" t="s">
        <v>8109</v>
      </c>
      <c r="AI9" s="37">
        <v>1</v>
      </c>
    </row>
    <row r="10" spans="1:39" ht="45" x14ac:dyDescent="0.25">
      <c r="A10" s="108" t="s">
        <v>8152</v>
      </c>
      <c r="B10">
        <v>24738364</v>
      </c>
      <c r="C10" t="s">
        <v>540</v>
      </c>
      <c r="D10" t="s">
        <v>8138</v>
      </c>
      <c r="E10" t="s">
        <v>8153</v>
      </c>
      <c r="F10" t="s">
        <v>8097</v>
      </c>
      <c r="G10" t="s">
        <v>8098</v>
      </c>
      <c r="H10" t="s">
        <v>8099</v>
      </c>
      <c r="I10" t="s">
        <v>550</v>
      </c>
      <c r="J10">
        <v>17300924</v>
      </c>
      <c r="K10" t="s">
        <v>8100</v>
      </c>
      <c r="L10" t="s">
        <v>8101</v>
      </c>
      <c r="M10">
        <v>177640</v>
      </c>
      <c r="N10" t="s">
        <v>8154</v>
      </c>
      <c r="O10" t="s">
        <v>8103</v>
      </c>
      <c r="P10" t="s">
        <v>8104</v>
      </c>
      <c r="R10">
        <v>3</v>
      </c>
      <c r="U10" s="90">
        <v>41729</v>
      </c>
      <c r="V10" s="106" t="s">
        <v>8155</v>
      </c>
      <c r="W10" s="92">
        <v>175770.6</v>
      </c>
      <c r="X10" t="s">
        <v>555</v>
      </c>
      <c r="Y10" s="86">
        <v>1.757706E+16</v>
      </c>
      <c r="Z10" s="86">
        <v>3.94865884890146E+16</v>
      </c>
      <c r="AA10">
        <v>10777</v>
      </c>
      <c r="AB10" t="s">
        <v>8156</v>
      </c>
      <c r="AC10">
        <v>357724</v>
      </c>
      <c r="AD10" t="s">
        <v>8157</v>
      </c>
      <c r="AE10" t="s">
        <v>8158</v>
      </c>
      <c r="AF10" t="s">
        <v>555</v>
      </c>
      <c r="AH10" t="s">
        <v>8109</v>
      </c>
      <c r="AI10">
        <v>1</v>
      </c>
    </row>
    <row r="11" spans="1:39" x14ac:dyDescent="0.25">
      <c r="A11" s="108" t="s">
        <v>8159</v>
      </c>
      <c r="B11">
        <v>12755356</v>
      </c>
      <c r="C11" t="s">
        <v>540</v>
      </c>
      <c r="D11" t="s">
        <v>8138</v>
      </c>
      <c r="E11" t="s">
        <v>8160</v>
      </c>
      <c r="F11" t="s">
        <v>8097</v>
      </c>
      <c r="G11" t="s">
        <v>8098</v>
      </c>
      <c r="H11" t="s">
        <v>8099</v>
      </c>
      <c r="I11" t="s">
        <v>550</v>
      </c>
      <c r="J11">
        <v>17300924</v>
      </c>
      <c r="K11" t="s">
        <v>8100</v>
      </c>
      <c r="L11" t="s">
        <v>8101</v>
      </c>
      <c r="M11">
        <v>176072</v>
      </c>
      <c r="N11" t="s">
        <v>8161</v>
      </c>
      <c r="O11" t="s">
        <v>8103</v>
      </c>
      <c r="P11" t="s">
        <v>8104</v>
      </c>
      <c r="R11">
        <v>1</v>
      </c>
      <c r="U11" s="90">
        <v>41648</v>
      </c>
      <c r="V11" s="106" t="s">
        <v>8162</v>
      </c>
      <c r="W11" s="92">
        <v>490099.94</v>
      </c>
      <c r="X11" t="s">
        <v>555</v>
      </c>
      <c r="Y11" t="s">
        <v>8163</v>
      </c>
      <c r="Z11" s="86">
        <v>1.08961946686231E+16</v>
      </c>
      <c r="AA11">
        <v>11913</v>
      </c>
      <c r="AB11" t="s">
        <v>742</v>
      </c>
      <c r="AC11">
        <v>356495</v>
      </c>
      <c r="AD11" t="s">
        <v>8164</v>
      </c>
      <c r="AE11" t="s">
        <v>8165</v>
      </c>
      <c r="AF11" t="s">
        <v>555</v>
      </c>
      <c r="AH11" t="s">
        <v>8109</v>
      </c>
      <c r="AI11">
        <v>1</v>
      </c>
    </row>
    <row r="12" spans="1:39" ht="30" x14ac:dyDescent="0.25">
      <c r="A12" s="108" t="s">
        <v>8166</v>
      </c>
      <c r="B12">
        <v>3629790</v>
      </c>
      <c r="C12" t="s">
        <v>540</v>
      </c>
      <c r="D12" t="s">
        <v>8167</v>
      </c>
      <c r="E12" t="s">
        <v>8168</v>
      </c>
      <c r="F12" t="s">
        <v>8097</v>
      </c>
      <c r="G12" t="s">
        <v>8098</v>
      </c>
      <c r="H12" t="s">
        <v>8099</v>
      </c>
      <c r="I12" t="s">
        <v>550</v>
      </c>
      <c r="J12">
        <v>17300924</v>
      </c>
      <c r="K12" t="s">
        <v>8100</v>
      </c>
      <c r="L12" t="s">
        <v>8101</v>
      </c>
      <c r="M12">
        <v>179204</v>
      </c>
      <c r="N12" t="s">
        <v>8169</v>
      </c>
      <c r="O12" t="s">
        <v>8103</v>
      </c>
      <c r="P12" t="s">
        <v>8104</v>
      </c>
      <c r="R12">
        <v>1</v>
      </c>
      <c r="U12" s="90">
        <v>41806</v>
      </c>
      <c r="V12" s="106" t="s">
        <v>8170</v>
      </c>
      <c r="W12" s="92">
        <v>568000</v>
      </c>
      <c r="X12" t="s">
        <v>555</v>
      </c>
      <c r="Y12">
        <v>568000</v>
      </c>
      <c r="Z12" s="86">
        <v>1293849658314350</v>
      </c>
      <c r="AA12">
        <v>11357</v>
      </c>
      <c r="AB12" t="s">
        <v>5118</v>
      </c>
      <c r="AC12">
        <v>360708</v>
      </c>
      <c r="AD12" t="s">
        <v>8171</v>
      </c>
      <c r="AE12" t="s">
        <v>8172</v>
      </c>
      <c r="AF12" t="s">
        <v>555</v>
      </c>
      <c r="AH12" t="s">
        <v>8109</v>
      </c>
      <c r="AI12">
        <v>1</v>
      </c>
    </row>
    <row r="13" spans="1:39" x14ac:dyDescent="0.25">
      <c r="A13" s="108" t="s">
        <v>8240</v>
      </c>
      <c r="B13">
        <v>3821620</v>
      </c>
      <c r="C13" t="s">
        <v>540</v>
      </c>
      <c r="D13" t="s">
        <v>541</v>
      </c>
      <c r="E13" t="s">
        <v>8241</v>
      </c>
      <c r="F13" t="s">
        <v>544</v>
      </c>
      <c r="G13" t="s">
        <v>8098</v>
      </c>
      <c r="H13" t="s">
        <v>8120</v>
      </c>
      <c r="I13" t="s">
        <v>550</v>
      </c>
      <c r="J13">
        <v>17300924</v>
      </c>
      <c r="K13" t="s">
        <v>8100</v>
      </c>
      <c r="L13" t="s">
        <v>8101</v>
      </c>
      <c r="M13">
        <v>150321</v>
      </c>
      <c r="N13" t="s">
        <v>8121</v>
      </c>
      <c r="O13" t="s">
        <v>8103</v>
      </c>
      <c r="P13" t="s">
        <v>8104</v>
      </c>
      <c r="R13">
        <v>4</v>
      </c>
      <c r="T13">
        <v>18900</v>
      </c>
      <c r="U13" s="90">
        <v>41908</v>
      </c>
      <c r="V13" s="106" t="s">
        <v>8242</v>
      </c>
      <c r="W13" s="92">
        <v>542017.1</v>
      </c>
      <c r="X13" t="s">
        <v>555</v>
      </c>
      <c r="Y13" s="86">
        <v>5.4201709999999904E+16</v>
      </c>
      <c r="Z13" s="86">
        <v>1.23112955980556E+16</v>
      </c>
      <c r="AA13">
        <v>10698</v>
      </c>
      <c r="AB13" t="s">
        <v>8243</v>
      </c>
      <c r="AC13">
        <v>153157</v>
      </c>
      <c r="AD13" t="s">
        <v>8244</v>
      </c>
      <c r="AE13" t="s">
        <v>8245</v>
      </c>
      <c r="AF13" t="s">
        <v>555</v>
      </c>
      <c r="AI13">
        <v>1</v>
      </c>
      <c r="AL13" t="s">
        <v>8246</v>
      </c>
    </row>
    <row r="14" spans="1:39" x14ac:dyDescent="0.25">
      <c r="A14" s="108" t="s">
        <v>8247</v>
      </c>
      <c r="B14">
        <v>12144891</v>
      </c>
      <c r="C14" t="s">
        <v>540</v>
      </c>
      <c r="D14" t="s">
        <v>541</v>
      </c>
      <c r="E14" t="s">
        <v>8248</v>
      </c>
      <c r="F14" t="s">
        <v>544</v>
      </c>
      <c r="G14" t="s">
        <v>8098</v>
      </c>
      <c r="H14" t="s">
        <v>8120</v>
      </c>
      <c r="I14" t="s">
        <v>550</v>
      </c>
      <c r="J14">
        <v>17300924</v>
      </c>
      <c r="K14" t="s">
        <v>8100</v>
      </c>
      <c r="L14" t="s">
        <v>8101</v>
      </c>
      <c r="M14">
        <v>150321</v>
      </c>
      <c r="N14" t="s">
        <v>8121</v>
      </c>
      <c r="O14" t="s">
        <v>8103</v>
      </c>
      <c r="P14" t="s">
        <v>8104</v>
      </c>
      <c r="R14">
        <v>4</v>
      </c>
      <c r="T14">
        <v>18900</v>
      </c>
      <c r="U14" s="90">
        <v>41908</v>
      </c>
      <c r="V14" s="106" t="s">
        <v>8242</v>
      </c>
      <c r="W14" s="92">
        <v>584371.1</v>
      </c>
      <c r="X14" t="s">
        <v>555</v>
      </c>
      <c r="Y14" s="86">
        <v>5.8437109999999904E+16</v>
      </c>
      <c r="Z14" s="86">
        <v>1.32733180393403E+16</v>
      </c>
      <c r="AA14">
        <v>10698</v>
      </c>
      <c r="AB14" t="s">
        <v>8243</v>
      </c>
      <c r="AC14">
        <v>153157</v>
      </c>
      <c r="AD14" t="s">
        <v>8244</v>
      </c>
      <c r="AE14" t="s">
        <v>8245</v>
      </c>
      <c r="AF14" t="s">
        <v>555</v>
      </c>
      <c r="AI14">
        <v>1</v>
      </c>
      <c r="AL14" t="s">
        <v>8246</v>
      </c>
    </row>
    <row r="15" spans="1:39" x14ac:dyDescent="0.25">
      <c r="A15" s="108" t="s">
        <v>8249</v>
      </c>
      <c r="B15">
        <v>14946824</v>
      </c>
      <c r="C15" t="s">
        <v>540</v>
      </c>
      <c r="D15" t="s">
        <v>7103</v>
      </c>
      <c r="E15" t="s">
        <v>8250</v>
      </c>
      <c r="F15" t="s">
        <v>8097</v>
      </c>
      <c r="G15" t="s">
        <v>8175</v>
      </c>
      <c r="H15" t="s">
        <v>8099</v>
      </c>
      <c r="I15" t="s">
        <v>550</v>
      </c>
      <c r="J15">
        <v>17300924</v>
      </c>
      <c r="K15" t="s">
        <v>8100</v>
      </c>
      <c r="L15" t="s">
        <v>8101</v>
      </c>
      <c r="M15">
        <v>182909</v>
      </c>
      <c r="N15" t="s">
        <v>8251</v>
      </c>
      <c r="O15" t="s">
        <v>8179</v>
      </c>
      <c r="P15" t="s">
        <v>8104</v>
      </c>
      <c r="R15">
        <v>2</v>
      </c>
      <c r="U15" s="90">
        <v>41940</v>
      </c>
      <c r="V15" s="106" t="s">
        <v>8252</v>
      </c>
      <c r="W15" s="92"/>
      <c r="Z15" s="86"/>
    </row>
    <row r="16" spans="1:39" x14ac:dyDescent="0.25">
      <c r="A16" s="108" t="s">
        <v>8253</v>
      </c>
      <c r="B16">
        <v>14255365</v>
      </c>
      <c r="C16" t="s">
        <v>540</v>
      </c>
      <c r="D16" t="s">
        <v>4835</v>
      </c>
      <c r="E16" t="s">
        <v>8254</v>
      </c>
      <c r="F16" t="s">
        <v>544</v>
      </c>
      <c r="G16" t="s">
        <v>8098</v>
      </c>
      <c r="H16" t="s">
        <v>8120</v>
      </c>
      <c r="I16" t="s">
        <v>550</v>
      </c>
      <c r="J16">
        <v>17300924</v>
      </c>
      <c r="K16" t="s">
        <v>8100</v>
      </c>
      <c r="L16" t="s">
        <v>8101</v>
      </c>
      <c r="M16">
        <v>150321</v>
      </c>
      <c r="N16" t="s">
        <v>8121</v>
      </c>
      <c r="O16" t="s">
        <v>8103</v>
      </c>
      <c r="P16" t="s">
        <v>8104</v>
      </c>
      <c r="R16">
        <v>4</v>
      </c>
      <c r="T16">
        <v>18900</v>
      </c>
      <c r="U16" s="90">
        <v>41908</v>
      </c>
      <c r="V16" s="106" t="s">
        <v>8242</v>
      </c>
      <c r="W16" s="92">
        <v>579385.77</v>
      </c>
      <c r="X16" t="s">
        <v>555</v>
      </c>
      <c r="Y16" s="86">
        <v>5.7938577E+16</v>
      </c>
      <c r="Z16" s="86">
        <v>1.31600819970017E+16</v>
      </c>
      <c r="AA16">
        <v>10698</v>
      </c>
      <c r="AB16" t="s">
        <v>8243</v>
      </c>
      <c r="AC16">
        <v>153157</v>
      </c>
      <c r="AD16" t="s">
        <v>8244</v>
      </c>
      <c r="AE16" t="s">
        <v>8245</v>
      </c>
      <c r="AF16" t="s">
        <v>555</v>
      </c>
      <c r="AI16">
        <v>1</v>
      </c>
      <c r="AL16" t="s">
        <v>8246</v>
      </c>
    </row>
    <row r="17" spans="1:39" x14ac:dyDescent="0.25">
      <c r="A17" s="108" t="s">
        <v>8255</v>
      </c>
      <c r="B17" s="34">
        <v>14350502</v>
      </c>
      <c r="C17" s="34" t="s">
        <v>540</v>
      </c>
      <c r="D17" s="34" t="s">
        <v>541</v>
      </c>
      <c r="E17" s="34" t="s">
        <v>8256</v>
      </c>
      <c r="F17" s="34" t="s">
        <v>544</v>
      </c>
      <c r="G17" s="34" t="s">
        <v>8098</v>
      </c>
      <c r="H17" s="34" t="s">
        <v>8120</v>
      </c>
      <c r="I17" s="34" t="s">
        <v>550</v>
      </c>
      <c r="J17" s="34">
        <v>17300924</v>
      </c>
      <c r="K17" s="34" t="s">
        <v>8100</v>
      </c>
      <c r="L17" s="34" t="s">
        <v>8101</v>
      </c>
      <c r="M17" s="34">
        <v>150321</v>
      </c>
      <c r="N17" s="34" t="s">
        <v>8121</v>
      </c>
      <c r="O17" s="34" t="s">
        <v>8103</v>
      </c>
      <c r="P17" s="34" t="s">
        <v>8104</v>
      </c>
      <c r="Q17" s="34"/>
      <c r="R17" s="34">
        <v>4</v>
      </c>
      <c r="S17" s="34"/>
      <c r="T17" s="34">
        <v>18900</v>
      </c>
      <c r="U17" s="113">
        <v>41908</v>
      </c>
      <c r="V17" s="35" t="s">
        <v>8242</v>
      </c>
      <c r="W17" s="34">
        <v>768483.66</v>
      </c>
      <c r="X17" s="34" t="s">
        <v>555</v>
      </c>
      <c r="Y17" s="114">
        <v>7.6848366E+16</v>
      </c>
      <c r="Z17" s="114">
        <v>1.74552232771544E+16</v>
      </c>
      <c r="AA17" s="34">
        <v>10698</v>
      </c>
      <c r="AB17" s="34" t="s">
        <v>8243</v>
      </c>
      <c r="AC17" s="34">
        <v>153157</v>
      </c>
      <c r="AD17" s="34" t="s">
        <v>8244</v>
      </c>
      <c r="AE17" s="34" t="s">
        <v>8245</v>
      </c>
      <c r="AF17" s="34" t="s">
        <v>555</v>
      </c>
      <c r="AG17" s="34"/>
      <c r="AH17" s="34"/>
      <c r="AI17" s="34">
        <v>1</v>
      </c>
      <c r="AL17" t="s">
        <v>8246</v>
      </c>
    </row>
    <row r="18" spans="1:39" x14ac:dyDescent="0.25">
      <c r="A18" s="108" t="s">
        <v>8255</v>
      </c>
      <c r="B18" s="34">
        <v>14350502</v>
      </c>
      <c r="C18" s="34" t="s">
        <v>540</v>
      </c>
      <c r="D18" s="34" t="s">
        <v>541</v>
      </c>
      <c r="E18" s="34" t="s">
        <v>8256</v>
      </c>
      <c r="F18" s="34" t="s">
        <v>8097</v>
      </c>
      <c r="G18" s="34" t="s">
        <v>8098</v>
      </c>
      <c r="H18" s="34" t="s">
        <v>8099</v>
      </c>
      <c r="I18" s="34" t="s">
        <v>550</v>
      </c>
      <c r="J18" s="34">
        <v>17300924</v>
      </c>
      <c r="K18" s="34" t="s">
        <v>8100</v>
      </c>
      <c r="L18" s="34" t="s">
        <v>8101</v>
      </c>
      <c r="M18" s="34">
        <v>183695</v>
      </c>
      <c r="N18" s="34" t="s">
        <v>8257</v>
      </c>
      <c r="O18" s="34" t="s">
        <v>8103</v>
      </c>
      <c r="P18" s="34" t="s">
        <v>8104</v>
      </c>
      <c r="Q18" s="34"/>
      <c r="R18" s="34">
        <v>1</v>
      </c>
      <c r="S18" s="34"/>
      <c r="T18" s="34"/>
      <c r="U18" s="113">
        <v>41968</v>
      </c>
      <c r="V18" s="35" t="s">
        <v>8258</v>
      </c>
      <c r="W18" s="34">
        <v>501882.51</v>
      </c>
      <c r="X18" s="34" t="s">
        <v>555</v>
      </c>
      <c r="Y18" s="114">
        <v>5.0188251E+16</v>
      </c>
      <c r="Z18" s="114">
        <v>1.13171693688411E+16</v>
      </c>
      <c r="AA18" s="34">
        <v>10681</v>
      </c>
      <c r="AB18" s="34" t="s">
        <v>8259</v>
      </c>
      <c r="AC18" s="34">
        <v>367289</v>
      </c>
      <c r="AD18" s="34" t="s">
        <v>8260</v>
      </c>
      <c r="AE18" s="34" t="s">
        <v>8261</v>
      </c>
      <c r="AF18" s="34" t="s">
        <v>555</v>
      </c>
      <c r="AG18" s="34"/>
      <c r="AH18" s="34" t="s">
        <v>8109</v>
      </c>
      <c r="AI18" s="34">
        <v>1</v>
      </c>
    </row>
    <row r="19" spans="1:39" x14ac:dyDescent="0.25">
      <c r="A19" s="108" t="s">
        <v>8262</v>
      </c>
      <c r="B19" s="34">
        <v>15780427</v>
      </c>
      <c r="C19" s="34" t="s">
        <v>540</v>
      </c>
      <c r="D19" s="34" t="s">
        <v>541</v>
      </c>
      <c r="E19" s="34" t="s">
        <v>8263</v>
      </c>
      <c r="F19" s="34" t="s">
        <v>544</v>
      </c>
      <c r="G19" s="34" t="s">
        <v>8098</v>
      </c>
      <c r="H19" s="34" t="s">
        <v>8129</v>
      </c>
      <c r="I19" s="34" t="s">
        <v>550</v>
      </c>
      <c r="J19" s="34">
        <v>17300924</v>
      </c>
      <c r="K19" s="34" t="s">
        <v>8100</v>
      </c>
      <c r="L19" s="34" t="s">
        <v>8101</v>
      </c>
      <c r="M19" s="34">
        <v>152359</v>
      </c>
      <c r="N19" s="34" t="s">
        <v>8264</v>
      </c>
      <c r="O19" s="34" t="s">
        <v>8103</v>
      </c>
      <c r="P19" s="34" t="s">
        <v>8104</v>
      </c>
      <c r="Q19" s="34"/>
      <c r="R19" s="34">
        <v>1</v>
      </c>
      <c r="S19" s="34"/>
      <c r="T19" s="34">
        <v>19761</v>
      </c>
      <c r="U19" s="113">
        <v>41920</v>
      </c>
      <c r="V19" s="35" t="s">
        <v>8265</v>
      </c>
      <c r="W19" s="34">
        <v>1020863</v>
      </c>
      <c r="X19" s="34" t="s">
        <v>555</v>
      </c>
      <c r="Y19" s="34">
        <v>1020863</v>
      </c>
      <c r="Z19" s="114">
        <v>2.31661560805137E+16</v>
      </c>
      <c r="AA19" s="34">
        <v>10081</v>
      </c>
      <c r="AB19" s="34" t="s">
        <v>8266</v>
      </c>
      <c r="AC19" s="34">
        <v>153401</v>
      </c>
      <c r="AD19" s="34" t="s">
        <v>8267</v>
      </c>
      <c r="AE19" s="34" t="s">
        <v>8268</v>
      </c>
      <c r="AF19" s="34" t="s">
        <v>555</v>
      </c>
      <c r="AG19" s="34"/>
      <c r="AH19" s="34"/>
      <c r="AI19" s="34">
        <v>1</v>
      </c>
      <c r="AL19" t="s">
        <v>8269</v>
      </c>
      <c r="AM19" t="s">
        <v>8270</v>
      </c>
    </row>
    <row r="20" spans="1:39" x14ac:dyDescent="0.25">
      <c r="A20" s="108" t="s">
        <v>8271</v>
      </c>
      <c r="B20">
        <v>6572370</v>
      </c>
      <c r="C20" t="s">
        <v>540</v>
      </c>
      <c r="D20" t="s">
        <v>8272</v>
      </c>
      <c r="E20" t="s">
        <v>8273</v>
      </c>
      <c r="F20" t="s">
        <v>8097</v>
      </c>
      <c r="G20" t="s">
        <v>8098</v>
      </c>
      <c r="H20" t="s">
        <v>8099</v>
      </c>
      <c r="I20" t="s">
        <v>550</v>
      </c>
      <c r="J20">
        <v>17300924</v>
      </c>
      <c r="K20" t="s">
        <v>8100</v>
      </c>
      <c r="L20" t="s">
        <v>8101</v>
      </c>
      <c r="M20">
        <v>183910</v>
      </c>
      <c r="N20" t="s">
        <v>8274</v>
      </c>
      <c r="O20" t="s">
        <v>8103</v>
      </c>
      <c r="P20" t="s">
        <v>8104</v>
      </c>
      <c r="R20">
        <v>1</v>
      </c>
      <c r="U20" s="90">
        <v>41977</v>
      </c>
      <c r="V20" s="106" t="s">
        <v>8275</v>
      </c>
      <c r="W20" s="92">
        <v>238922</v>
      </c>
      <c r="X20" t="s">
        <v>555</v>
      </c>
      <c r="Y20">
        <v>238922</v>
      </c>
      <c r="Z20" s="86">
        <v>5.3954654261325104E+16</v>
      </c>
      <c r="AA20">
        <v>13242</v>
      </c>
      <c r="AB20" t="s">
        <v>8276</v>
      </c>
      <c r="AC20">
        <v>358161</v>
      </c>
      <c r="AD20" t="s">
        <v>8277</v>
      </c>
      <c r="AE20" t="s">
        <v>8278</v>
      </c>
      <c r="AF20" t="s">
        <v>555</v>
      </c>
      <c r="AH20" t="s">
        <v>8109</v>
      </c>
      <c r="AI20">
        <v>1</v>
      </c>
    </row>
    <row r="21" spans="1:39" x14ac:dyDescent="0.25">
      <c r="A21" s="108" t="s">
        <v>8279</v>
      </c>
      <c r="B21" s="34">
        <v>8725594</v>
      </c>
      <c r="C21" s="34" t="s">
        <v>540</v>
      </c>
      <c r="D21" s="34" t="s">
        <v>541</v>
      </c>
      <c r="E21" s="34" t="s">
        <v>8280</v>
      </c>
      <c r="F21" s="34" t="s">
        <v>544</v>
      </c>
      <c r="G21" s="34" t="s">
        <v>8175</v>
      </c>
      <c r="H21" s="34" t="s">
        <v>8129</v>
      </c>
      <c r="I21" s="34" t="s">
        <v>550</v>
      </c>
      <c r="J21" s="34">
        <v>17300924</v>
      </c>
      <c r="K21" s="34" t="s">
        <v>8100</v>
      </c>
      <c r="L21" s="34" t="s">
        <v>8101</v>
      </c>
      <c r="M21" s="34">
        <v>148271</v>
      </c>
      <c r="N21" s="34" t="s">
        <v>8281</v>
      </c>
      <c r="O21" s="34" t="s">
        <v>8179</v>
      </c>
      <c r="P21" s="34" t="s">
        <v>8104</v>
      </c>
      <c r="Q21" s="34"/>
      <c r="R21" s="34">
        <v>6</v>
      </c>
      <c r="S21" s="34"/>
      <c r="T21" s="34">
        <v>13833</v>
      </c>
      <c r="U21" s="113">
        <v>41834</v>
      </c>
      <c r="V21" s="35" t="s">
        <v>8279</v>
      </c>
      <c r="W21" s="34">
        <v>658492.16000000003</v>
      </c>
      <c r="X21" s="34" t="s">
        <v>555</v>
      </c>
      <c r="Y21" s="114">
        <v>6.5849216E+16</v>
      </c>
      <c r="Z21" s="114">
        <v>1.49050942755607E+16</v>
      </c>
      <c r="AA21" s="34">
        <v>18835</v>
      </c>
      <c r="AB21" s="34" t="s">
        <v>8282</v>
      </c>
      <c r="AC21" s="34"/>
      <c r="AD21" s="34"/>
      <c r="AE21" s="34">
        <v>988166.4</v>
      </c>
      <c r="AF21" s="34" t="s">
        <v>555</v>
      </c>
      <c r="AG21" s="34"/>
      <c r="AH21" s="34"/>
      <c r="AI21" s="34">
        <v>1</v>
      </c>
    </row>
    <row r="22" spans="1:39" x14ac:dyDescent="0.25">
      <c r="A22" s="89" t="s">
        <v>1135</v>
      </c>
      <c r="V22" s="106"/>
      <c r="W22" s="92"/>
    </row>
    <row r="23" spans="1:39" x14ac:dyDescent="0.25">
      <c r="A23" s="108" t="s">
        <v>8173</v>
      </c>
      <c r="B23">
        <v>12448483</v>
      </c>
      <c r="C23" t="s">
        <v>540</v>
      </c>
      <c r="D23" t="s">
        <v>541</v>
      </c>
      <c r="E23" t="s">
        <v>8174</v>
      </c>
      <c r="F23" t="s">
        <v>544</v>
      </c>
      <c r="G23" t="s">
        <v>8175</v>
      </c>
      <c r="H23" t="s">
        <v>8176</v>
      </c>
      <c r="I23" t="s">
        <v>1138</v>
      </c>
      <c r="J23">
        <v>12380248</v>
      </c>
      <c r="L23" t="s">
        <v>8177</v>
      </c>
      <c r="M23">
        <v>147722</v>
      </c>
      <c r="N23" t="s">
        <v>8178</v>
      </c>
      <c r="O23" t="s">
        <v>8179</v>
      </c>
      <c r="P23" t="s">
        <v>8104</v>
      </c>
      <c r="R23">
        <v>1</v>
      </c>
      <c r="T23">
        <v>1405</v>
      </c>
      <c r="U23" s="90">
        <v>41780</v>
      </c>
      <c r="V23" s="106" t="s">
        <v>8180</v>
      </c>
      <c r="W23" s="92">
        <v>80000</v>
      </c>
      <c r="X23" t="s">
        <v>555</v>
      </c>
      <c r="Y23">
        <v>80000</v>
      </c>
      <c r="Z23" s="86">
        <v>1.8041178991047E+16</v>
      </c>
      <c r="AA23">
        <v>18448</v>
      </c>
      <c r="AB23" t="s">
        <v>8181</v>
      </c>
      <c r="AI23">
        <v>1</v>
      </c>
    </row>
    <row r="24" spans="1:39" x14ac:dyDescent="0.25">
      <c r="A24" s="91" t="s">
        <v>459</v>
      </c>
      <c r="V24" s="106"/>
      <c r="W24" s="92"/>
    </row>
    <row r="25" spans="1:39" x14ac:dyDescent="0.25">
      <c r="A25" s="108" t="s">
        <v>5728</v>
      </c>
      <c r="B25">
        <v>6388379</v>
      </c>
      <c r="C25" t="s">
        <v>540</v>
      </c>
      <c r="D25" t="s">
        <v>5729</v>
      </c>
      <c r="E25" t="s">
        <v>5730</v>
      </c>
      <c r="F25" t="s">
        <v>544</v>
      </c>
      <c r="G25" t="s">
        <v>8098</v>
      </c>
      <c r="H25" s="108" t="s">
        <v>8129</v>
      </c>
      <c r="I25" t="s">
        <v>1295</v>
      </c>
      <c r="J25">
        <v>4364349</v>
      </c>
      <c r="K25" t="s">
        <v>8100</v>
      </c>
      <c r="L25" t="s">
        <v>8177</v>
      </c>
      <c r="M25" s="108">
        <v>147834</v>
      </c>
      <c r="N25" s="108" t="s">
        <v>8182</v>
      </c>
      <c r="O25" s="108" t="s">
        <v>8103</v>
      </c>
      <c r="P25" t="s">
        <v>8104</v>
      </c>
      <c r="Q25" t="s">
        <v>8183</v>
      </c>
      <c r="R25" s="108">
        <v>4</v>
      </c>
      <c r="T25" s="108">
        <v>59</v>
      </c>
      <c r="U25" s="139">
        <v>41779</v>
      </c>
      <c r="V25" s="106" t="s">
        <v>8184</v>
      </c>
      <c r="W25" s="92">
        <v>4263000</v>
      </c>
      <c r="X25" t="s">
        <v>555</v>
      </c>
      <c r="Y25">
        <v>4263000</v>
      </c>
      <c r="Z25" s="86">
        <v>9.62215601300108E+16</v>
      </c>
      <c r="AA25">
        <v>10267</v>
      </c>
      <c r="AB25" s="108" t="s">
        <v>8185</v>
      </c>
      <c r="AC25">
        <v>149559</v>
      </c>
      <c r="AD25" t="s">
        <v>8186</v>
      </c>
      <c r="AE25" t="s">
        <v>8187</v>
      </c>
      <c r="AF25" t="s">
        <v>555</v>
      </c>
      <c r="AI25">
        <v>1</v>
      </c>
      <c r="AL25" t="s">
        <v>8188</v>
      </c>
      <c r="AM25" t="s">
        <v>8189</v>
      </c>
    </row>
    <row r="26" spans="1:39" x14ac:dyDescent="0.25">
      <c r="A26" s="108" t="s">
        <v>5728</v>
      </c>
      <c r="B26">
        <v>6388379</v>
      </c>
      <c r="C26" t="s">
        <v>540</v>
      </c>
      <c r="D26" t="s">
        <v>5729</v>
      </c>
      <c r="E26" t="s">
        <v>5730</v>
      </c>
      <c r="F26" t="s">
        <v>544</v>
      </c>
      <c r="G26" t="s">
        <v>8098</v>
      </c>
      <c r="H26" s="108" t="s">
        <v>8129</v>
      </c>
      <c r="I26" t="s">
        <v>1295</v>
      </c>
      <c r="J26">
        <v>4364349</v>
      </c>
      <c r="K26" t="s">
        <v>8100</v>
      </c>
      <c r="L26" t="s">
        <v>8177</v>
      </c>
      <c r="M26" s="108">
        <v>147836</v>
      </c>
      <c r="N26" s="108" t="s">
        <v>8182</v>
      </c>
      <c r="O26" s="108" t="s">
        <v>8103</v>
      </c>
      <c r="P26" t="s">
        <v>8104</v>
      </c>
      <c r="Q26" t="s">
        <v>8183</v>
      </c>
      <c r="R26" s="108">
        <v>8</v>
      </c>
      <c r="T26" s="108">
        <v>67</v>
      </c>
      <c r="U26" s="139">
        <v>41785</v>
      </c>
      <c r="V26" s="106" t="s">
        <v>8190</v>
      </c>
      <c r="W26" s="92">
        <v>1710000</v>
      </c>
      <c r="X26" t="s">
        <v>555</v>
      </c>
      <c r="Y26">
        <v>1710000</v>
      </c>
      <c r="Z26" s="86">
        <v>3.8719318902273296E+16</v>
      </c>
      <c r="AA26">
        <v>15857</v>
      </c>
      <c r="AB26" s="108" t="s">
        <v>8191</v>
      </c>
      <c r="AC26">
        <v>149351</v>
      </c>
      <c r="AD26" t="s">
        <v>8192</v>
      </c>
      <c r="AE26" t="s">
        <v>8193</v>
      </c>
      <c r="AF26" t="s">
        <v>555</v>
      </c>
      <c r="AI26">
        <v>1</v>
      </c>
      <c r="AL26" t="s">
        <v>8194</v>
      </c>
      <c r="AM26" t="s">
        <v>8189</v>
      </c>
    </row>
    <row r="27" spans="1:39" x14ac:dyDescent="0.25">
      <c r="A27" s="108" t="s">
        <v>8195</v>
      </c>
      <c r="B27">
        <v>9058944</v>
      </c>
      <c r="C27" t="s">
        <v>540</v>
      </c>
      <c r="D27" t="s">
        <v>541</v>
      </c>
      <c r="E27" t="s">
        <v>8196</v>
      </c>
      <c r="F27" t="s">
        <v>544</v>
      </c>
      <c r="G27" t="s">
        <v>8175</v>
      </c>
      <c r="H27" s="108" t="s">
        <v>8197</v>
      </c>
      <c r="I27" t="s">
        <v>1295</v>
      </c>
      <c r="J27">
        <v>4364349</v>
      </c>
      <c r="K27" t="s">
        <v>8100</v>
      </c>
      <c r="L27" t="s">
        <v>8177</v>
      </c>
      <c r="M27" s="108">
        <v>145813</v>
      </c>
      <c r="N27" s="108" t="s">
        <v>8198</v>
      </c>
      <c r="O27" s="108" t="s">
        <v>8179</v>
      </c>
      <c r="P27" t="s">
        <v>8104</v>
      </c>
      <c r="R27" s="108">
        <v>1</v>
      </c>
      <c r="T27" s="108">
        <v>25</v>
      </c>
      <c r="U27" s="139">
        <v>41708</v>
      </c>
      <c r="V27" s="140" t="s">
        <v>8199</v>
      </c>
      <c r="W27" s="92">
        <v>121257</v>
      </c>
      <c r="X27" t="s">
        <v>555</v>
      </c>
      <c r="Y27">
        <v>121257</v>
      </c>
      <c r="Z27" s="86">
        <v>2.69873806503305E+16</v>
      </c>
      <c r="AA27">
        <v>18906</v>
      </c>
      <c r="AB27" s="108" t="s">
        <v>8200</v>
      </c>
      <c r="AI27">
        <v>1</v>
      </c>
    </row>
    <row r="28" spans="1:39" ht="75" x14ac:dyDescent="0.25">
      <c r="A28" s="108" t="s">
        <v>5728</v>
      </c>
      <c r="B28">
        <v>6388379</v>
      </c>
      <c r="C28" t="s">
        <v>540</v>
      </c>
      <c r="D28" t="s">
        <v>5729</v>
      </c>
      <c r="E28" t="s">
        <v>5730</v>
      </c>
      <c r="F28" t="s">
        <v>8097</v>
      </c>
      <c r="G28" t="s">
        <v>8098</v>
      </c>
      <c r="H28" s="108" t="s">
        <v>8099</v>
      </c>
      <c r="I28" t="s">
        <v>1295</v>
      </c>
      <c r="J28">
        <v>4364349</v>
      </c>
      <c r="K28" t="s">
        <v>8100</v>
      </c>
      <c r="L28" t="s">
        <v>8177</v>
      </c>
      <c r="M28">
        <v>183719</v>
      </c>
      <c r="N28" t="s">
        <v>8283</v>
      </c>
      <c r="O28" t="s">
        <v>8103</v>
      </c>
      <c r="P28" t="s">
        <v>8104</v>
      </c>
      <c r="R28">
        <v>1</v>
      </c>
      <c r="U28" s="90">
        <v>41947</v>
      </c>
      <c r="V28" s="106" t="s">
        <v>8284</v>
      </c>
      <c r="W28" s="92">
        <v>541500</v>
      </c>
      <c r="X28" t="s">
        <v>555</v>
      </c>
      <c r="Y28">
        <v>541500</v>
      </c>
      <c r="Z28" s="86">
        <v>1.22697301339133E+16</v>
      </c>
      <c r="AA28">
        <v>13647</v>
      </c>
      <c r="AB28" s="108" t="s">
        <v>8285</v>
      </c>
      <c r="AC28">
        <v>365705</v>
      </c>
      <c r="AD28" s="30" t="s">
        <v>8286</v>
      </c>
      <c r="AF28" t="s">
        <v>555</v>
      </c>
      <c r="AH28" t="s">
        <v>8109</v>
      </c>
      <c r="AI28">
        <v>1</v>
      </c>
    </row>
    <row r="29" spans="1:39" x14ac:dyDescent="0.25">
      <c r="A29" s="108" t="s">
        <v>5827</v>
      </c>
      <c r="B29">
        <v>14659886</v>
      </c>
      <c r="C29" t="s">
        <v>540</v>
      </c>
      <c r="D29" t="s">
        <v>541</v>
      </c>
      <c r="E29" t="s">
        <v>5828</v>
      </c>
      <c r="F29" t="s">
        <v>544</v>
      </c>
      <c r="G29" t="s">
        <v>8098</v>
      </c>
      <c r="H29" s="108" t="s">
        <v>8176</v>
      </c>
      <c r="I29" t="s">
        <v>1295</v>
      </c>
      <c r="J29">
        <v>4364349</v>
      </c>
      <c r="K29" t="s">
        <v>8100</v>
      </c>
      <c r="L29" t="s">
        <v>8177</v>
      </c>
      <c r="M29">
        <v>154683</v>
      </c>
      <c r="N29" t="s">
        <v>8287</v>
      </c>
      <c r="O29" t="s">
        <v>8179</v>
      </c>
      <c r="P29" t="s">
        <v>8104</v>
      </c>
      <c r="R29" s="108">
        <v>1</v>
      </c>
      <c r="T29" s="108">
        <v>125</v>
      </c>
      <c r="U29" s="139">
        <v>41995</v>
      </c>
      <c r="V29" s="106" t="s">
        <v>8288</v>
      </c>
      <c r="W29" s="92">
        <v>316000</v>
      </c>
      <c r="X29" t="s">
        <v>555</v>
      </c>
      <c r="Y29">
        <v>316000</v>
      </c>
      <c r="Z29" s="86">
        <v>7.06145251396648E+16</v>
      </c>
      <c r="AA29">
        <v>13657</v>
      </c>
      <c r="AB29" t="s">
        <v>8289</v>
      </c>
      <c r="AI29">
        <v>1</v>
      </c>
    </row>
    <row r="30" spans="1:39" x14ac:dyDescent="0.25">
      <c r="A30" s="108" t="s">
        <v>5827</v>
      </c>
      <c r="B30">
        <v>14659886</v>
      </c>
      <c r="C30" t="s">
        <v>540</v>
      </c>
      <c r="D30" t="s">
        <v>541</v>
      </c>
      <c r="E30" t="s">
        <v>5828</v>
      </c>
      <c r="F30" t="s">
        <v>544</v>
      </c>
      <c r="G30" t="s">
        <v>8175</v>
      </c>
      <c r="H30" t="s">
        <v>8129</v>
      </c>
      <c r="I30" t="s">
        <v>1295</v>
      </c>
      <c r="J30">
        <v>4364349</v>
      </c>
      <c r="K30" t="s">
        <v>8100</v>
      </c>
      <c r="L30" t="s">
        <v>8177</v>
      </c>
      <c r="M30">
        <v>153333</v>
      </c>
      <c r="N30" t="s">
        <v>8290</v>
      </c>
      <c r="O30" t="s">
        <v>8103</v>
      </c>
      <c r="P30" t="s">
        <v>8104</v>
      </c>
      <c r="R30" s="108">
        <v>2</v>
      </c>
      <c r="T30" s="108">
        <v>107</v>
      </c>
      <c r="U30" s="139">
        <v>41968</v>
      </c>
      <c r="V30" s="106" t="s">
        <v>8291</v>
      </c>
      <c r="W30" s="92">
        <v>2343680</v>
      </c>
      <c r="X30" t="s">
        <v>555</v>
      </c>
      <c r="Y30">
        <v>2343680</v>
      </c>
      <c r="Z30" s="86">
        <v>5.28486707105328E+16</v>
      </c>
      <c r="AA30">
        <v>19134</v>
      </c>
      <c r="AB30" t="s">
        <v>3860</v>
      </c>
      <c r="AC30">
        <v>154157</v>
      </c>
      <c r="AD30" t="s">
        <v>8292</v>
      </c>
      <c r="AE30" t="s">
        <v>8293</v>
      </c>
      <c r="AF30" t="s">
        <v>555</v>
      </c>
      <c r="AI30">
        <v>1</v>
      </c>
      <c r="AL30" t="s">
        <v>8294</v>
      </c>
      <c r="AM30" t="s">
        <v>8189</v>
      </c>
    </row>
    <row r="31" spans="1:39" x14ac:dyDescent="0.25">
      <c r="A31" s="108" t="s">
        <v>522</v>
      </c>
      <c r="B31">
        <v>3024853</v>
      </c>
      <c r="C31" t="s">
        <v>540</v>
      </c>
      <c r="D31" t="s">
        <v>541</v>
      </c>
      <c r="E31" t="s">
        <v>8295</v>
      </c>
      <c r="F31" t="s">
        <v>544</v>
      </c>
      <c r="G31" t="s">
        <v>8175</v>
      </c>
      <c r="H31" t="s">
        <v>8176</v>
      </c>
      <c r="I31" t="s">
        <v>1295</v>
      </c>
      <c r="J31">
        <v>4364349</v>
      </c>
      <c r="K31" t="s">
        <v>8100</v>
      </c>
      <c r="L31" t="s">
        <v>8177</v>
      </c>
      <c r="M31">
        <v>148869</v>
      </c>
      <c r="N31" t="s">
        <v>8296</v>
      </c>
      <c r="O31" t="s">
        <v>8103</v>
      </c>
      <c r="P31" t="s">
        <v>8104</v>
      </c>
      <c r="R31" s="108">
        <v>1</v>
      </c>
      <c r="T31" s="108">
        <v>74</v>
      </c>
      <c r="U31" s="139">
        <v>41849</v>
      </c>
      <c r="V31" s="106" t="s">
        <v>8297</v>
      </c>
      <c r="W31" s="92">
        <v>1826952.96</v>
      </c>
      <c r="X31" t="s">
        <v>555</v>
      </c>
      <c r="Y31" t="s">
        <v>8298</v>
      </c>
      <c r="Z31" s="86">
        <v>4.1641851708339904E+16</v>
      </c>
      <c r="AA31">
        <v>17573</v>
      </c>
      <c r="AB31" s="108" t="s">
        <v>1602</v>
      </c>
      <c r="AI31">
        <v>1</v>
      </c>
    </row>
    <row r="32" spans="1:39" x14ac:dyDescent="0.25">
      <c r="A32" s="89" t="s">
        <v>2138</v>
      </c>
      <c r="V32" s="106"/>
      <c r="W32" s="92"/>
    </row>
    <row r="33" spans="1:39" x14ac:dyDescent="0.25">
      <c r="A33" s="108" t="s">
        <v>3854</v>
      </c>
      <c r="B33">
        <v>30702953</v>
      </c>
      <c r="C33" t="s">
        <v>540</v>
      </c>
      <c r="D33" t="s">
        <v>541</v>
      </c>
      <c r="E33" t="s">
        <v>3855</v>
      </c>
      <c r="F33" t="s">
        <v>8097</v>
      </c>
      <c r="G33" t="s">
        <v>8175</v>
      </c>
      <c r="H33" t="s">
        <v>8099</v>
      </c>
      <c r="I33" t="s">
        <v>2141</v>
      </c>
      <c r="J33">
        <v>4340447</v>
      </c>
      <c r="K33" t="s">
        <v>8201</v>
      </c>
      <c r="L33" t="s">
        <v>8177</v>
      </c>
      <c r="M33">
        <v>176780</v>
      </c>
      <c r="N33" t="s">
        <v>8202</v>
      </c>
      <c r="O33" t="s">
        <v>8179</v>
      </c>
      <c r="P33" t="s">
        <v>8104</v>
      </c>
      <c r="R33">
        <v>1</v>
      </c>
      <c r="U33" s="90">
        <v>41680</v>
      </c>
      <c r="V33" s="106" t="s">
        <v>8203</v>
      </c>
      <c r="W33" s="92">
        <v>436983.25</v>
      </c>
      <c r="X33" t="s">
        <v>555</v>
      </c>
      <c r="Y33" t="s">
        <v>8204</v>
      </c>
      <c r="Z33" s="86">
        <v>9.7488677940388992E+16</v>
      </c>
      <c r="AA33">
        <v>19242</v>
      </c>
      <c r="AB33" t="s">
        <v>1188</v>
      </c>
      <c r="AC33">
        <v>356572</v>
      </c>
      <c r="AD33" t="s">
        <v>8205</v>
      </c>
      <c r="AE33" t="s">
        <v>8206</v>
      </c>
      <c r="AF33" t="s">
        <v>555</v>
      </c>
      <c r="AH33" t="s">
        <v>8207</v>
      </c>
      <c r="AI33">
        <v>1</v>
      </c>
    </row>
    <row r="34" spans="1:39" x14ac:dyDescent="0.25">
      <c r="A34" s="89" t="s">
        <v>2369</v>
      </c>
      <c r="V34" s="106"/>
      <c r="W34" s="92"/>
    </row>
    <row r="35" spans="1:39" x14ac:dyDescent="0.25">
      <c r="A35" s="108" t="s">
        <v>539</v>
      </c>
      <c r="B35">
        <v>430008</v>
      </c>
      <c r="C35" t="s">
        <v>540</v>
      </c>
      <c r="D35" t="s">
        <v>541</v>
      </c>
      <c r="E35" t="s">
        <v>542</v>
      </c>
      <c r="F35" t="s">
        <v>544</v>
      </c>
      <c r="G35" t="s">
        <v>8208</v>
      </c>
      <c r="H35" t="s">
        <v>8129</v>
      </c>
      <c r="I35" t="s">
        <v>2373</v>
      </c>
      <c r="J35">
        <v>4340730</v>
      </c>
      <c r="K35" t="s">
        <v>8209</v>
      </c>
      <c r="L35" t="s">
        <v>8177</v>
      </c>
      <c r="M35" s="108">
        <v>142303</v>
      </c>
      <c r="N35" s="108" t="s">
        <v>8210</v>
      </c>
      <c r="O35" t="s">
        <v>8179</v>
      </c>
      <c r="P35" t="s">
        <v>8104</v>
      </c>
      <c r="Q35" t="s">
        <v>8183</v>
      </c>
      <c r="R35">
        <v>13</v>
      </c>
      <c r="S35" t="s">
        <v>8183</v>
      </c>
      <c r="T35">
        <v>4</v>
      </c>
      <c r="U35" s="90" t="s">
        <v>8451</v>
      </c>
      <c r="V35" s="106" t="s">
        <v>8211</v>
      </c>
      <c r="W35" s="92">
        <v>21534594.16</v>
      </c>
      <c r="X35" t="s">
        <v>555</v>
      </c>
      <c r="Y35" t="s">
        <v>8212</v>
      </c>
      <c r="Z35" s="86">
        <v>4753668607757000</v>
      </c>
      <c r="AA35">
        <v>16387</v>
      </c>
      <c r="AB35" t="s">
        <v>8213</v>
      </c>
      <c r="AC35">
        <v>139098</v>
      </c>
      <c r="AD35" t="s">
        <v>8214</v>
      </c>
      <c r="AE35" t="s">
        <v>8215</v>
      </c>
      <c r="AF35" t="s">
        <v>555</v>
      </c>
      <c r="AG35" t="s">
        <v>8183</v>
      </c>
      <c r="AI35">
        <v>1</v>
      </c>
      <c r="AL35" t="s">
        <v>8216</v>
      </c>
    </row>
    <row r="36" spans="1:39" x14ac:dyDescent="0.25">
      <c r="A36" s="108" t="s">
        <v>506</v>
      </c>
      <c r="B36">
        <v>25684397</v>
      </c>
      <c r="C36" t="s">
        <v>540</v>
      </c>
      <c r="D36" t="s">
        <v>541</v>
      </c>
      <c r="E36" t="s">
        <v>8217</v>
      </c>
      <c r="F36" t="s">
        <v>544</v>
      </c>
      <c r="G36" t="s">
        <v>8175</v>
      </c>
      <c r="H36" t="s">
        <v>8129</v>
      </c>
      <c r="I36" t="s">
        <v>2373</v>
      </c>
      <c r="J36">
        <v>4340730</v>
      </c>
      <c r="K36" t="s">
        <v>8209</v>
      </c>
      <c r="L36" t="s">
        <v>8177</v>
      </c>
      <c r="M36">
        <v>148123</v>
      </c>
      <c r="N36" t="s">
        <v>8218</v>
      </c>
      <c r="O36" t="s">
        <v>8103</v>
      </c>
      <c r="P36" t="s">
        <v>8104</v>
      </c>
      <c r="Q36" t="s">
        <v>8183</v>
      </c>
      <c r="R36">
        <v>1</v>
      </c>
      <c r="T36">
        <v>33</v>
      </c>
      <c r="U36" s="90">
        <v>41801</v>
      </c>
      <c r="V36" s="35" t="s">
        <v>7972</v>
      </c>
      <c r="W36" s="92">
        <v>2839330.94</v>
      </c>
      <c r="X36" t="s">
        <v>555</v>
      </c>
      <c r="Y36" s="86">
        <v>2.83933093999999E+16</v>
      </c>
      <c r="Z36" s="86">
        <v>6.46536783860096E+16</v>
      </c>
      <c r="AA36">
        <v>19242</v>
      </c>
      <c r="AB36" t="s">
        <v>1188</v>
      </c>
      <c r="AC36">
        <v>149762</v>
      </c>
      <c r="AD36" t="s">
        <v>8219</v>
      </c>
      <c r="AE36" t="s">
        <v>8220</v>
      </c>
      <c r="AF36" t="s">
        <v>555</v>
      </c>
      <c r="AI36">
        <v>1</v>
      </c>
      <c r="AL36" t="s">
        <v>8221</v>
      </c>
    </row>
    <row r="37" spans="1:39" x14ac:dyDescent="0.25">
      <c r="A37" s="108" t="s">
        <v>510</v>
      </c>
      <c r="B37">
        <v>6151100</v>
      </c>
      <c r="C37" t="s">
        <v>540</v>
      </c>
      <c r="D37" t="s">
        <v>541</v>
      </c>
      <c r="E37" t="s">
        <v>8222</v>
      </c>
      <c r="F37" t="s">
        <v>544</v>
      </c>
      <c r="G37" t="s">
        <v>8175</v>
      </c>
      <c r="H37" t="s">
        <v>8197</v>
      </c>
      <c r="I37" t="s">
        <v>2373</v>
      </c>
      <c r="J37">
        <v>4340730</v>
      </c>
      <c r="K37" t="s">
        <v>8209</v>
      </c>
      <c r="L37" t="s">
        <v>8177</v>
      </c>
      <c r="M37">
        <v>144943</v>
      </c>
      <c r="N37" t="s">
        <v>8223</v>
      </c>
      <c r="O37" t="s">
        <v>8179</v>
      </c>
      <c r="P37" t="s">
        <v>8104</v>
      </c>
      <c r="R37">
        <v>3</v>
      </c>
      <c r="T37">
        <v>13</v>
      </c>
      <c r="U37" s="90">
        <v>41703</v>
      </c>
      <c r="V37" s="35" t="s">
        <v>8224</v>
      </c>
      <c r="W37" s="92">
        <v>40617450</v>
      </c>
      <c r="X37" t="s">
        <v>555</v>
      </c>
      <c r="Y37">
        <v>40617450</v>
      </c>
      <c r="Z37" s="86">
        <v>8.9869568103371904E+16</v>
      </c>
      <c r="AA37">
        <v>17956</v>
      </c>
      <c r="AB37" t="s">
        <v>8225</v>
      </c>
      <c r="AC37">
        <v>147403</v>
      </c>
      <c r="AD37" t="s">
        <v>8226</v>
      </c>
      <c r="AE37" t="s">
        <v>8227</v>
      </c>
      <c r="AF37" t="s">
        <v>555</v>
      </c>
      <c r="AI37">
        <v>1</v>
      </c>
      <c r="AL37" t="s">
        <v>8228</v>
      </c>
    </row>
    <row r="38" spans="1:39" x14ac:dyDescent="0.25">
      <c r="A38" s="108" t="s">
        <v>510</v>
      </c>
      <c r="B38">
        <v>6151100</v>
      </c>
      <c r="C38" t="s">
        <v>540</v>
      </c>
      <c r="D38" t="s">
        <v>541</v>
      </c>
      <c r="E38" t="s">
        <v>8222</v>
      </c>
      <c r="F38" t="s">
        <v>544</v>
      </c>
      <c r="G38" t="s">
        <v>8175</v>
      </c>
      <c r="H38" t="s">
        <v>8229</v>
      </c>
      <c r="I38" t="s">
        <v>2373</v>
      </c>
      <c r="J38">
        <v>4340730</v>
      </c>
      <c r="K38" t="s">
        <v>8209</v>
      </c>
      <c r="L38" t="s">
        <v>8177</v>
      </c>
      <c r="M38">
        <v>145844</v>
      </c>
      <c r="N38" t="s">
        <v>8230</v>
      </c>
      <c r="O38" t="s">
        <v>8179</v>
      </c>
      <c r="P38" t="s">
        <v>8104</v>
      </c>
      <c r="R38">
        <v>3</v>
      </c>
      <c r="T38">
        <v>12</v>
      </c>
      <c r="U38" s="90">
        <v>41703</v>
      </c>
      <c r="V38" s="35" t="s">
        <v>8231</v>
      </c>
      <c r="W38" s="92">
        <v>36166182</v>
      </c>
      <c r="X38" t="s">
        <v>555</v>
      </c>
      <c r="Y38">
        <v>36166182</v>
      </c>
      <c r="Z38" s="86">
        <v>8.00207584742012E+16</v>
      </c>
      <c r="AA38">
        <v>17956</v>
      </c>
      <c r="AB38" t="s">
        <v>8225</v>
      </c>
      <c r="AC38">
        <v>141070</v>
      </c>
      <c r="AD38" t="s">
        <v>8232</v>
      </c>
      <c r="AE38" t="s">
        <v>8233</v>
      </c>
      <c r="AF38" t="s">
        <v>555</v>
      </c>
      <c r="AI38">
        <v>1</v>
      </c>
      <c r="AL38" t="s">
        <v>8234</v>
      </c>
    </row>
    <row r="39" spans="1:39" x14ac:dyDescent="0.25">
      <c r="A39" s="108" t="s">
        <v>8235</v>
      </c>
      <c r="B39">
        <v>5394305</v>
      </c>
      <c r="C39" t="s">
        <v>540</v>
      </c>
      <c r="D39" t="s">
        <v>541</v>
      </c>
      <c r="E39" t="s">
        <v>8236</v>
      </c>
      <c r="F39" t="s">
        <v>544</v>
      </c>
      <c r="G39" t="s">
        <v>8208</v>
      </c>
      <c r="H39" t="s">
        <v>8129</v>
      </c>
      <c r="I39" t="s">
        <v>2373</v>
      </c>
      <c r="J39">
        <v>4340730</v>
      </c>
      <c r="K39" t="s">
        <v>8209</v>
      </c>
      <c r="L39" t="s">
        <v>8177</v>
      </c>
      <c r="M39" s="108">
        <v>142303</v>
      </c>
      <c r="N39" s="108" t="s">
        <v>8210</v>
      </c>
      <c r="O39" t="s">
        <v>8179</v>
      </c>
      <c r="P39" t="s">
        <v>8104</v>
      </c>
      <c r="Q39" t="s">
        <v>8183</v>
      </c>
      <c r="R39">
        <v>6</v>
      </c>
      <c r="T39">
        <v>1</v>
      </c>
      <c r="U39" s="90">
        <v>41652</v>
      </c>
      <c r="V39" s="106" t="s">
        <v>8237</v>
      </c>
      <c r="W39" s="92">
        <v>2687450</v>
      </c>
      <c r="X39" t="s">
        <v>555</v>
      </c>
      <c r="Y39">
        <v>2687450</v>
      </c>
      <c r="Z39" s="86">
        <v>5.91337161968886E+16</v>
      </c>
      <c r="AA39">
        <v>16387</v>
      </c>
      <c r="AB39" t="s">
        <v>8213</v>
      </c>
      <c r="AC39">
        <v>139098</v>
      </c>
      <c r="AD39" t="s">
        <v>8214</v>
      </c>
      <c r="AE39" t="s">
        <v>8215</v>
      </c>
      <c r="AF39" t="s">
        <v>555</v>
      </c>
      <c r="AG39" t="s">
        <v>8183</v>
      </c>
      <c r="AI39">
        <v>1</v>
      </c>
      <c r="AL39" t="s">
        <v>8216</v>
      </c>
    </row>
    <row r="40" spans="1:39" x14ac:dyDescent="0.25">
      <c r="A40" s="108" t="s">
        <v>539</v>
      </c>
      <c r="B40">
        <v>430008</v>
      </c>
      <c r="C40" t="s">
        <v>540</v>
      </c>
      <c r="D40" t="s">
        <v>541</v>
      </c>
      <c r="E40" t="s">
        <v>542</v>
      </c>
      <c r="F40" t="s">
        <v>544</v>
      </c>
      <c r="G40" t="s">
        <v>8208</v>
      </c>
      <c r="H40" t="s">
        <v>8129</v>
      </c>
      <c r="I40" t="s">
        <v>2373</v>
      </c>
      <c r="J40">
        <v>4340730</v>
      </c>
      <c r="K40" t="s">
        <v>8209</v>
      </c>
      <c r="L40" t="s">
        <v>8177</v>
      </c>
      <c r="M40" s="108">
        <v>142303</v>
      </c>
      <c r="N40" s="108" t="s">
        <v>8210</v>
      </c>
      <c r="O40" t="s">
        <v>8179</v>
      </c>
      <c r="P40" t="s">
        <v>8104</v>
      </c>
      <c r="Q40" t="s">
        <v>8183</v>
      </c>
      <c r="R40">
        <v>13</v>
      </c>
      <c r="S40" t="s">
        <v>8183</v>
      </c>
      <c r="T40">
        <v>3</v>
      </c>
      <c r="U40" s="90">
        <v>41659</v>
      </c>
      <c r="V40" s="106" t="s">
        <v>8238</v>
      </c>
      <c r="W40" s="92">
        <v>20463969.52</v>
      </c>
      <c r="X40" t="s">
        <v>555</v>
      </c>
      <c r="Y40" t="s">
        <v>8239</v>
      </c>
      <c r="Z40" s="86">
        <v>4.51733284474956E+16</v>
      </c>
      <c r="AA40">
        <v>16387</v>
      </c>
      <c r="AB40" t="s">
        <v>8213</v>
      </c>
      <c r="AC40">
        <v>139098</v>
      </c>
      <c r="AD40" t="s">
        <v>8214</v>
      </c>
      <c r="AE40" t="s">
        <v>8215</v>
      </c>
      <c r="AF40" t="s">
        <v>555</v>
      </c>
      <c r="AG40" t="s">
        <v>8183</v>
      </c>
      <c r="AI40">
        <v>1</v>
      </c>
      <c r="AL40" t="s">
        <v>8216</v>
      </c>
    </row>
    <row r="41" spans="1:39" ht="37.5" customHeight="1" x14ac:dyDescent="0.25">
      <c r="A41" s="108" t="s">
        <v>528</v>
      </c>
      <c r="B41">
        <v>27947783</v>
      </c>
      <c r="C41" t="s">
        <v>540</v>
      </c>
      <c r="D41" t="s">
        <v>541</v>
      </c>
      <c r="E41" t="s">
        <v>8299</v>
      </c>
      <c r="F41" t="s">
        <v>544</v>
      </c>
      <c r="G41" t="s">
        <v>8175</v>
      </c>
      <c r="H41" t="s">
        <v>8129</v>
      </c>
      <c r="I41" t="s">
        <v>2373</v>
      </c>
      <c r="J41">
        <v>4340730</v>
      </c>
      <c r="K41" t="s">
        <v>8209</v>
      </c>
      <c r="L41" t="s">
        <v>8177</v>
      </c>
      <c r="M41">
        <v>151271</v>
      </c>
      <c r="N41" t="s">
        <v>8300</v>
      </c>
      <c r="O41" t="s">
        <v>8179</v>
      </c>
      <c r="P41" t="s">
        <v>8104</v>
      </c>
      <c r="Q41" t="s">
        <v>8183</v>
      </c>
      <c r="R41">
        <v>11</v>
      </c>
      <c r="T41">
        <v>57</v>
      </c>
      <c r="U41" s="90">
        <v>41912</v>
      </c>
      <c r="V41" s="35" t="s">
        <v>8301</v>
      </c>
      <c r="W41" s="92">
        <v>620000</v>
      </c>
      <c r="X41" t="s">
        <v>555</v>
      </c>
      <c r="Y41">
        <v>620000</v>
      </c>
      <c r="Z41" s="86">
        <v>1.40423989853234E+16</v>
      </c>
      <c r="AA41">
        <v>18228</v>
      </c>
      <c r="AB41" t="s">
        <v>8302</v>
      </c>
      <c r="AC41">
        <v>144159</v>
      </c>
      <c r="AD41" t="s">
        <v>8303</v>
      </c>
      <c r="AE41" t="s">
        <v>8304</v>
      </c>
      <c r="AF41" t="s">
        <v>555</v>
      </c>
      <c r="AG41" t="s">
        <v>8183</v>
      </c>
      <c r="AI41">
        <v>1</v>
      </c>
      <c r="AL41" t="s">
        <v>8305</v>
      </c>
    </row>
    <row r="42" spans="1:39" ht="45" x14ac:dyDescent="0.25">
      <c r="A42" s="108" t="s">
        <v>528</v>
      </c>
      <c r="B42">
        <v>27947783</v>
      </c>
      <c r="C42" t="s">
        <v>540</v>
      </c>
      <c r="D42" t="s">
        <v>541</v>
      </c>
      <c r="E42" t="s">
        <v>8299</v>
      </c>
      <c r="F42" t="s">
        <v>8097</v>
      </c>
      <c r="G42" t="s">
        <v>8175</v>
      </c>
      <c r="H42" t="s">
        <v>8099</v>
      </c>
      <c r="I42" t="s">
        <v>2373</v>
      </c>
      <c r="J42">
        <v>4340730</v>
      </c>
      <c r="K42" t="s">
        <v>8209</v>
      </c>
      <c r="L42" t="s">
        <v>8177</v>
      </c>
      <c r="M42" s="108">
        <v>181867</v>
      </c>
      <c r="N42" s="108" t="s">
        <v>8306</v>
      </c>
      <c r="O42" t="s">
        <v>8179</v>
      </c>
      <c r="P42" t="s">
        <v>8104</v>
      </c>
      <c r="Q42" t="s">
        <v>8183</v>
      </c>
      <c r="R42">
        <v>7</v>
      </c>
      <c r="U42" s="90" t="s">
        <v>8451</v>
      </c>
      <c r="V42" s="106" t="s">
        <v>8307</v>
      </c>
      <c r="W42" s="92">
        <v>411300</v>
      </c>
      <c r="X42" t="s">
        <v>555</v>
      </c>
      <c r="Y42">
        <v>411300</v>
      </c>
      <c r="Z42" s="86">
        <v>9.28714972791112E+16</v>
      </c>
      <c r="AA42">
        <v>18228</v>
      </c>
      <c r="AB42" t="s">
        <v>8302</v>
      </c>
      <c r="AC42">
        <v>348137</v>
      </c>
      <c r="AD42" t="s">
        <v>8308</v>
      </c>
      <c r="AE42" t="s">
        <v>8309</v>
      </c>
      <c r="AF42" t="s">
        <v>555</v>
      </c>
      <c r="AG42" t="s">
        <v>8183</v>
      </c>
      <c r="AH42" t="s">
        <v>8310</v>
      </c>
      <c r="AI42">
        <v>1</v>
      </c>
      <c r="AJ42" t="s">
        <v>8311</v>
      </c>
    </row>
    <row r="43" spans="1:39" x14ac:dyDescent="0.25">
      <c r="A43" s="108" t="s">
        <v>522</v>
      </c>
      <c r="B43">
        <v>3024853</v>
      </c>
      <c r="C43" t="s">
        <v>540</v>
      </c>
      <c r="D43" t="s">
        <v>541</v>
      </c>
      <c r="E43" t="s">
        <v>8295</v>
      </c>
      <c r="F43" t="s">
        <v>544</v>
      </c>
      <c r="G43" t="s">
        <v>8208</v>
      </c>
      <c r="H43" t="s">
        <v>8176</v>
      </c>
      <c r="I43" t="s">
        <v>2373</v>
      </c>
      <c r="J43">
        <v>4340730</v>
      </c>
      <c r="K43" t="s">
        <v>8209</v>
      </c>
      <c r="L43" t="s">
        <v>8177</v>
      </c>
      <c r="M43">
        <v>152251</v>
      </c>
      <c r="N43" t="s">
        <v>8312</v>
      </c>
      <c r="O43" t="s">
        <v>8179</v>
      </c>
      <c r="P43" t="s">
        <v>8104</v>
      </c>
      <c r="R43">
        <v>1</v>
      </c>
      <c r="T43">
        <v>58</v>
      </c>
      <c r="U43" s="90">
        <v>41949</v>
      </c>
      <c r="V43" s="35" t="s">
        <v>8313</v>
      </c>
      <c r="W43" s="92">
        <v>6964500</v>
      </c>
      <c r="X43" t="s">
        <v>555</v>
      </c>
      <c r="Y43">
        <v>6964500</v>
      </c>
      <c r="Z43" s="86">
        <v>1.57596397538015E+16</v>
      </c>
      <c r="AA43">
        <v>16499</v>
      </c>
      <c r="AB43" t="s">
        <v>8314</v>
      </c>
      <c r="AI43">
        <v>1</v>
      </c>
    </row>
    <row r="44" spans="1:39" x14ac:dyDescent="0.25">
      <c r="A44" s="108" t="s">
        <v>519</v>
      </c>
      <c r="B44">
        <v>18726163</v>
      </c>
      <c r="C44" t="s">
        <v>540</v>
      </c>
      <c r="D44" t="s">
        <v>541</v>
      </c>
      <c r="E44" t="s">
        <v>8315</v>
      </c>
      <c r="F44" t="s">
        <v>544</v>
      </c>
      <c r="G44" t="s">
        <v>8175</v>
      </c>
      <c r="H44" t="s">
        <v>8197</v>
      </c>
      <c r="I44" t="s">
        <v>2373</v>
      </c>
      <c r="J44">
        <v>4340730</v>
      </c>
      <c r="K44" t="s">
        <v>8209</v>
      </c>
      <c r="L44" t="s">
        <v>8177</v>
      </c>
      <c r="M44">
        <v>148541</v>
      </c>
      <c r="N44" t="s">
        <v>8316</v>
      </c>
      <c r="O44" t="s">
        <v>8103</v>
      </c>
      <c r="P44" t="s">
        <v>8317</v>
      </c>
      <c r="R44">
        <v>2</v>
      </c>
      <c r="T44">
        <v>38</v>
      </c>
      <c r="U44" s="90">
        <v>41842</v>
      </c>
      <c r="V44" s="35" t="s">
        <v>8318</v>
      </c>
      <c r="W44" s="92">
        <v>4459250</v>
      </c>
      <c r="X44" t="s">
        <v>555</v>
      </c>
      <c r="Y44">
        <v>4459250</v>
      </c>
      <c r="Z44" s="86">
        <v>1.00234894803092E+16</v>
      </c>
      <c r="AA44">
        <v>17978</v>
      </c>
      <c r="AB44" t="s">
        <v>8319</v>
      </c>
      <c r="AC44">
        <v>148199</v>
      </c>
      <c r="AD44" t="s">
        <v>8320</v>
      </c>
      <c r="AE44" t="s">
        <v>8321</v>
      </c>
      <c r="AF44" t="s">
        <v>555</v>
      </c>
      <c r="AI44">
        <v>1</v>
      </c>
      <c r="AL44" t="s">
        <v>8322</v>
      </c>
      <c r="AM44" t="s">
        <v>8323</v>
      </c>
    </row>
    <row r="45" spans="1:39" x14ac:dyDescent="0.25">
      <c r="A45" s="92" t="s">
        <v>8324</v>
      </c>
      <c r="V45" s="106"/>
      <c r="W45" s="92"/>
    </row>
    <row r="46" spans="1:39" x14ac:dyDescent="0.25">
      <c r="A46" t="s">
        <v>8325</v>
      </c>
      <c r="B46">
        <v>18837943</v>
      </c>
      <c r="C46" t="s">
        <v>540</v>
      </c>
      <c r="D46" t="s">
        <v>541</v>
      </c>
      <c r="E46" t="s">
        <v>8326</v>
      </c>
      <c r="F46" t="s">
        <v>8097</v>
      </c>
      <c r="G46" t="s">
        <v>8098</v>
      </c>
      <c r="H46" t="s">
        <v>8099</v>
      </c>
      <c r="I46" t="s">
        <v>2174</v>
      </c>
      <c r="J46">
        <v>17314075</v>
      </c>
      <c r="K46" t="s">
        <v>8100</v>
      </c>
      <c r="L46" t="s">
        <v>8327</v>
      </c>
      <c r="M46">
        <v>183617</v>
      </c>
      <c r="N46" t="s">
        <v>8328</v>
      </c>
      <c r="O46" t="s">
        <v>8179</v>
      </c>
      <c r="P46" t="s">
        <v>8104</v>
      </c>
      <c r="Q46" t="s">
        <v>8183</v>
      </c>
      <c r="R46">
        <v>1</v>
      </c>
      <c r="U46" s="90">
        <v>41921</v>
      </c>
      <c r="V46" s="106" t="s">
        <v>8329</v>
      </c>
      <c r="W46" s="92">
        <v>239300</v>
      </c>
      <c r="X46" t="s">
        <v>555</v>
      </c>
      <c r="Y46">
        <v>239300</v>
      </c>
      <c r="Z46" s="86">
        <v>5.42765769239492E+16</v>
      </c>
      <c r="AA46">
        <v>13327</v>
      </c>
      <c r="AB46" t="s">
        <v>8330</v>
      </c>
      <c r="AC46">
        <v>364775</v>
      </c>
      <c r="AD46" t="s">
        <v>8331</v>
      </c>
      <c r="AE46" t="s">
        <v>8332</v>
      </c>
      <c r="AF46" t="s">
        <v>555</v>
      </c>
      <c r="AH46" t="s">
        <v>8109</v>
      </c>
      <c r="AI46">
        <v>1</v>
      </c>
    </row>
    <row r="47" spans="1:39" x14ac:dyDescent="0.25">
      <c r="A47" s="92" t="s">
        <v>8333</v>
      </c>
      <c r="V47" s="106"/>
      <c r="W47" s="92"/>
    </row>
    <row r="48" spans="1:39" ht="30" x14ac:dyDescent="0.25">
      <c r="A48" s="108" t="s">
        <v>8334</v>
      </c>
      <c r="B48">
        <v>24131453</v>
      </c>
      <c r="C48" t="s">
        <v>540</v>
      </c>
      <c r="D48" t="s">
        <v>541</v>
      </c>
      <c r="E48" t="s">
        <v>8335</v>
      </c>
      <c r="F48" t="s">
        <v>8097</v>
      </c>
      <c r="G48" t="s">
        <v>8175</v>
      </c>
      <c r="H48" t="s">
        <v>8099</v>
      </c>
      <c r="I48" t="s">
        <v>7845</v>
      </c>
      <c r="J48">
        <v>26479633</v>
      </c>
      <c r="M48">
        <v>180865</v>
      </c>
      <c r="N48" t="s">
        <v>8336</v>
      </c>
      <c r="O48" t="s">
        <v>8179</v>
      </c>
      <c r="P48" t="s">
        <v>8104</v>
      </c>
      <c r="R48">
        <v>4</v>
      </c>
      <c r="U48" s="90">
        <v>41870</v>
      </c>
      <c r="V48" s="106" t="s">
        <v>8337</v>
      </c>
      <c r="W48" s="92"/>
    </row>
    <row r="49" spans="1:35" ht="135" x14ac:dyDescent="0.25">
      <c r="A49" s="108" t="s">
        <v>8344</v>
      </c>
      <c r="B49">
        <v>12972517</v>
      </c>
      <c r="C49" t="s">
        <v>540</v>
      </c>
      <c r="D49" t="s">
        <v>541</v>
      </c>
      <c r="E49" t="s">
        <v>8345</v>
      </c>
      <c r="F49" t="s">
        <v>8097</v>
      </c>
      <c r="G49" t="s">
        <v>8208</v>
      </c>
      <c r="H49" t="s">
        <v>8099</v>
      </c>
      <c r="I49" t="s">
        <v>7845</v>
      </c>
      <c r="J49">
        <v>26479633</v>
      </c>
      <c r="M49">
        <v>185215</v>
      </c>
      <c r="N49" t="s">
        <v>8339</v>
      </c>
      <c r="O49" t="s">
        <v>8103</v>
      </c>
      <c r="P49" t="s">
        <v>8104</v>
      </c>
      <c r="R49">
        <v>6</v>
      </c>
      <c r="U49" s="90">
        <v>41984</v>
      </c>
      <c r="V49" s="106" t="s">
        <v>8340</v>
      </c>
      <c r="W49" s="92">
        <v>9644973.8300000001</v>
      </c>
      <c r="X49" t="s">
        <v>555</v>
      </c>
      <c r="Y49" s="86">
        <v>9.64497383E+16</v>
      </c>
      <c r="Z49" s="86">
        <v>2.17155776877181E+16</v>
      </c>
      <c r="AA49">
        <v>17161</v>
      </c>
      <c r="AB49" t="s">
        <v>8341</v>
      </c>
      <c r="AC49">
        <v>366281</v>
      </c>
      <c r="AD49" t="s">
        <v>8342</v>
      </c>
      <c r="AE49" t="s">
        <v>8343</v>
      </c>
      <c r="AF49" t="s">
        <v>555</v>
      </c>
      <c r="AH49" t="s">
        <v>8207</v>
      </c>
      <c r="AI49">
        <v>1</v>
      </c>
    </row>
    <row r="50" spans="1:35" ht="45" x14ac:dyDescent="0.25">
      <c r="A50" s="108" t="s">
        <v>8346</v>
      </c>
      <c r="B50">
        <v>6561487</v>
      </c>
      <c r="C50" t="s">
        <v>540</v>
      </c>
      <c r="D50" t="s">
        <v>541</v>
      </c>
      <c r="E50" t="s">
        <v>8347</v>
      </c>
      <c r="F50" t="s">
        <v>8097</v>
      </c>
      <c r="G50" t="s">
        <v>8208</v>
      </c>
      <c r="H50" t="s">
        <v>8099</v>
      </c>
      <c r="I50" t="s">
        <v>7845</v>
      </c>
      <c r="J50">
        <v>26479633</v>
      </c>
      <c r="M50">
        <v>184426</v>
      </c>
      <c r="N50" t="s">
        <v>8348</v>
      </c>
      <c r="O50" t="s">
        <v>8179</v>
      </c>
      <c r="P50" t="s">
        <v>8104</v>
      </c>
      <c r="R50">
        <v>5</v>
      </c>
      <c r="U50" s="90">
        <v>41957</v>
      </c>
      <c r="V50" s="106" t="s">
        <v>8349</v>
      </c>
      <c r="W50" s="92">
        <v>314246</v>
      </c>
      <c r="X50" t="s">
        <v>555</v>
      </c>
      <c r="Y50">
        <v>314246</v>
      </c>
      <c r="Z50" s="86">
        <v>7.094710225092E+16</v>
      </c>
      <c r="AA50">
        <v>16964</v>
      </c>
      <c r="AB50" t="s">
        <v>8350</v>
      </c>
      <c r="AC50">
        <v>365351</v>
      </c>
      <c r="AD50" t="s">
        <v>8351</v>
      </c>
      <c r="AE50" t="s">
        <v>8352</v>
      </c>
      <c r="AF50" t="s">
        <v>555</v>
      </c>
      <c r="AH50" t="s">
        <v>8207</v>
      </c>
      <c r="AI50">
        <v>1</v>
      </c>
    </row>
    <row r="51" spans="1:35" ht="135" x14ac:dyDescent="0.25">
      <c r="A51" s="108" t="s">
        <v>8353</v>
      </c>
      <c r="B51">
        <v>6561487</v>
      </c>
      <c r="C51" t="s">
        <v>540</v>
      </c>
      <c r="D51" t="s">
        <v>541</v>
      </c>
      <c r="E51" t="s">
        <v>8354</v>
      </c>
      <c r="F51" t="s">
        <v>8097</v>
      </c>
      <c r="G51" t="s">
        <v>8208</v>
      </c>
      <c r="H51" t="s">
        <v>8099</v>
      </c>
      <c r="I51" t="s">
        <v>7845</v>
      </c>
      <c r="J51">
        <v>26479633</v>
      </c>
      <c r="M51">
        <v>185215</v>
      </c>
      <c r="N51" t="s">
        <v>8339</v>
      </c>
      <c r="O51" t="s">
        <v>8103</v>
      </c>
      <c r="P51" t="s">
        <v>8104</v>
      </c>
      <c r="R51">
        <v>6</v>
      </c>
      <c r="U51" s="90">
        <v>41984</v>
      </c>
      <c r="V51" s="106" t="s">
        <v>8340</v>
      </c>
      <c r="W51" s="92">
        <v>9644973.8300000001</v>
      </c>
      <c r="X51" t="s">
        <v>555</v>
      </c>
      <c r="Y51" s="86">
        <v>9.64497383E+16</v>
      </c>
      <c r="Z51" s="86">
        <v>2.17155776877181E+16</v>
      </c>
      <c r="AA51">
        <v>17161</v>
      </c>
      <c r="AB51" t="s">
        <v>8341</v>
      </c>
      <c r="AC51">
        <v>366281</v>
      </c>
      <c r="AD51" t="s">
        <v>8342</v>
      </c>
      <c r="AE51" t="s">
        <v>8343</v>
      </c>
      <c r="AF51" t="s">
        <v>555</v>
      </c>
      <c r="AH51" t="s">
        <v>8207</v>
      </c>
      <c r="AI51">
        <v>1</v>
      </c>
    </row>
    <row r="52" spans="1:35" ht="45" x14ac:dyDescent="0.25">
      <c r="A52" s="108" t="s">
        <v>8355</v>
      </c>
      <c r="B52">
        <v>6561487</v>
      </c>
      <c r="C52" t="s">
        <v>540</v>
      </c>
      <c r="D52" t="s">
        <v>541</v>
      </c>
      <c r="E52" t="s">
        <v>8356</v>
      </c>
      <c r="F52" t="s">
        <v>8097</v>
      </c>
      <c r="G52" t="s">
        <v>8208</v>
      </c>
      <c r="H52" t="s">
        <v>8099</v>
      </c>
      <c r="I52" t="s">
        <v>7845</v>
      </c>
      <c r="J52">
        <v>26479633</v>
      </c>
      <c r="M52">
        <v>181975</v>
      </c>
      <c r="N52" t="s">
        <v>8357</v>
      </c>
      <c r="O52" t="s">
        <v>8179</v>
      </c>
      <c r="P52" t="s">
        <v>8104</v>
      </c>
      <c r="R52">
        <v>1</v>
      </c>
      <c r="U52" s="90">
        <v>41908</v>
      </c>
      <c r="V52" s="106" t="s">
        <v>8358</v>
      </c>
      <c r="W52" s="92">
        <v>274747.06</v>
      </c>
      <c r="X52" t="s">
        <v>555</v>
      </c>
      <c r="Y52" t="s">
        <v>8359</v>
      </c>
      <c r="Z52" s="86">
        <v>6.2405637577794896E+16</v>
      </c>
      <c r="AA52">
        <v>16690</v>
      </c>
      <c r="AB52" t="s">
        <v>8360</v>
      </c>
      <c r="AC52">
        <v>364001</v>
      </c>
      <c r="AD52" t="s">
        <v>8361</v>
      </c>
      <c r="AE52" t="s">
        <v>8362</v>
      </c>
      <c r="AF52" t="s">
        <v>555</v>
      </c>
      <c r="AH52" t="s">
        <v>8109</v>
      </c>
      <c r="AI52">
        <v>1</v>
      </c>
    </row>
    <row r="53" spans="1:35" ht="45" x14ac:dyDescent="0.25">
      <c r="A53" s="108" t="s">
        <v>8363</v>
      </c>
      <c r="B53">
        <v>17364120</v>
      </c>
      <c r="C53" t="s">
        <v>540</v>
      </c>
      <c r="D53" t="s">
        <v>8138</v>
      </c>
      <c r="E53" t="s">
        <v>8364</v>
      </c>
      <c r="F53" t="s">
        <v>8097</v>
      </c>
      <c r="G53" t="s">
        <v>8208</v>
      </c>
      <c r="H53" t="s">
        <v>8099</v>
      </c>
      <c r="I53" t="s">
        <v>7845</v>
      </c>
      <c r="J53">
        <v>26479633</v>
      </c>
      <c r="M53">
        <v>183188</v>
      </c>
      <c r="N53" t="s">
        <v>8365</v>
      </c>
      <c r="O53" t="s">
        <v>8179</v>
      </c>
      <c r="P53" t="s">
        <v>8104</v>
      </c>
      <c r="R53">
        <v>5</v>
      </c>
      <c r="U53" s="90">
        <v>41929</v>
      </c>
      <c r="V53" s="106" t="s">
        <v>8366</v>
      </c>
      <c r="W53" s="92">
        <v>488094.06</v>
      </c>
      <c r="X53" t="s">
        <v>555</v>
      </c>
      <c r="Y53" t="s">
        <v>8367</v>
      </c>
      <c r="Z53" s="86">
        <v>1.10179246049661E+16</v>
      </c>
      <c r="AA53">
        <v>17161</v>
      </c>
      <c r="AB53" t="s">
        <v>8341</v>
      </c>
      <c r="AC53">
        <v>363848</v>
      </c>
      <c r="AD53" t="s">
        <v>8368</v>
      </c>
      <c r="AE53" t="s">
        <v>8369</v>
      </c>
      <c r="AF53" t="s">
        <v>555</v>
      </c>
      <c r="AH53" t="s">
        <v>8109</v>
      </c>
      <c r="AI53">
        <v>1</v>
      </c>
    </row>
    <row r="54" spans="1:35" ht="135.75" thickBot="1" x14ac:dyDescent="0.3">
      <c r="A54" s="108"/>
      <c r="E54" t="s">
        <v>8338</v>
      </c>
      <c r="F54" t="s">
        <v>8097</v>
      </c>
      <c r="G54" t="s">
        <v>8208</v>
      </c>
      <c r="H54" t="s">
        <v>8099</v>
      </c>
      <c r="I54" t="s">
        <v>7845</v>
      </c>
      <c r="J54">
        <v>26479633</v>
      </c>
      <c r="N54" t="s">
        <v>8339</v>
      </c>
      <c r="O54" t="s">
        <v>8103</v>
      </c>
      <c r="P54" t="s">
        <v>8104</v>
      </c>
      <c r="R54">
        <v>6</v>
      </c>
      <c r="U54" s="90">
        <v>41984</v>
      </c>
      <c r="V54" s="106" t="s">
        <v>8340</v>
      </c>
      <c r="W54" s="92">
        <v>9644973.8300000001</v>
      </c>
      <c r="X54" t="s">
        <v>555</v>
      </c>
      <c r="Y54" s="86">
        <v>9.64497383E+16</v>
      </c>
      <c r="Z54" s="86">
        <v>2.17155776877181E+16</v>
      </c>
      <c r="AA54">
        <v>17161</v>
      </c>
      <c r="AB54" t="s">
        <v>8341</v>
      </c>
      <c r="AC54">
        <v>366281</v>
      </c>
      <c r="AD54" t="s">
        <v>8342</v>
      </c>
      <c r="AE54" t="s">
        <v>8343</v>
      </c>
      <c r="AF54" t="s">
        <v>555</v>
      </c>
      <c r="AH54" t="s">
        <v>8207</v>
      </c>
      <c r="AI54">
        <v>1</v>
      </c>
    </row>
    <row r="55" spans="1:35" ht="16.5" thickTop="1" thickBot="1" x14ac:dyDescent="0.3">
      <c r="W55" s="107">
        <f>SUM(W4:W54)</f>
        <v>189165850.64000005</v>
      </c>
    </row>
    <row r="56" spans="1:35" ht="15.75" thickTop="1" x14ac:dyDescent="0.25">
      <c r="W56">
        <v>4.4446000000000003</v>
      </c>
    </row>
    <row r="57" spans="1:35" x14ac:dyDescent="0.25">
      <c r="W57">
        <f>W55/W56</f>
        <v>42560826.765063226</v>
      </c>
    </row>
  </sheetData>
  <autoFilter ref="A1:AM55"/>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
  <sheetViews>
    <sheetView workbookViewId="0">
      <selection activeCell="D25" sqref="D25"/>
    </sheetView>
  </sheetViews>
  <sheetFormatPr defaultRowHeight="15" x14ac:dyDescent="0.25"/>
  <cols>
    <col min="1" max="1" width="29.28515625" customWidth="1"/>
  </cols>
  <sheetData>
    <row r="2" spans="1:6" x14ac:dyDescent="0.25">
      <c r="A2" t="s">
        <v>543</v>
      </c>
      <c r="B2" t="s">
        <v>533</v>
      </c>
      <c r="C2" t="s">
        <v>534</v>
      </c>
      <c r="D2" t="s">
        <v>535</v>
      </c>
      <c r="E2" t="s">
        <v>536</v>
      </c>
      <c r="F2" t="s">
        <v>537</v>
      </c>
    </row>
    <row r="3" spans="1:6" x14ac:dyDescent="0.25">
      <c r="A3" t="s">
        <v>538</v>
      </c>
      <c r="B3" t="s">
        <v>533</v>
      </c>
      <c r="C3" t="s">
        <v>534</v>
      </c>
      <c r="D3" t="s">
        <v>535</v>
      </c>
      <c r="E3" t="s">
        <v>536</v>
      </c>
      <c r="F3" t="s">
        <v>537</v>
      </c>
    </row>
    <row r="7" spans="1:6" ht="135" x14ac:dyDescent="0.25">
      <c r="A7" t="s">
        <v>539</v>
      </c>
      <c r="B7">
        <v>430008</v>
      </c>
      <c r="C7" t="s">
        <v>540</v>
      </c>
      <c r="D7" t="s">
        <v>541</v>
      </c>
      <c r="E7" s="30" t="s">
        <v>542</v>
      </c>
      <c r="F7" s="30" t="s">
        <v>544</v>
      </c>
    </row>
    <row r="10" spans="1:6" x14ac:dyDescent="0.25">
      <c r="A10" t="s">
        <v>545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zoomScaleNormal="100" workbookViewId="0">
      <selection activeCell="L6" sqref="L6:L7"/>
    </sheetView>
  </sheetViews>
  <sheetFormatPr defaultRowHeight="15" x14ac:dyDescent="0.25"/>
  <cols>
    <col min="1" max="6" width="10.5703125" customWidth="1"/>
    <col min="7" max="7" width="47" customWidth="1"/>
    <col min="8" max="8" width="19.85546875" customWidth="1"/>
    <col min="9" max="9" width="17.28515625" bestFit="1" customWidth="1"/>
    <col min="10" max="10" width="14.5703125" bestFit="1" customWidth="1"/>
    <col min="11" max="11" width="15" bestFit="1" customWidth="1"/>
    <col min="12" max="12" width="17.28515625" style="1" bestFit="1" customWidth="1"/>
    <col min="13" max="13" width="9.42578125" bestFit="1" customWidth="1"/>
    <col min="14" max="15" width="9.140625" customWidth="1"/>
    <col min="18" max="19" width="12.28515625" bestFit="1" customWidth="1"/>
    <col min="20" max="20" width="12.42578125" bestFit="1" customWidth="1"/>
    <col min="25" max="25" width="12.28515625" bestFit="1" customWidth="1"/>
  </cols>
  <sheetData>
    <row r="1" spans="1:26" x14ac:dyDescent="0.25">
      <c r="J1" s="9"/>
      <c r="K1" s="9"/>
      <c r="N1" s="11">
        <v>10000</v>
      </c>
      <c r="O1" t="s">
        <v>157</v>
      </c>
    </row>
    <row r="2" spans="1:26" x14ac:dyDescent="0.25">
      <c r="J2" s="4"/>
      <c r="K2" s="4"/>
    </row>
    <row r="3" spans="1:26" x14ac:dyDescent="0.25">
      <c r="J3" s="5">
        <f>+SUM(J6:J42)</f>
        <v>978052</v>
      </c>
      <c r="K3" s="5">
        <f t="shared" ref="K3:L3" si="0">+SUM(K6:K42)</f>
        <v>889854</v>
      </c>
      <c r="L3" s="5">
        <f t="shared" si="0"/>
        <v>721848.87000000011</v>
      </c>
    </row>
    <row r="4" spans="1:26" ht="15.75" thickBot="1" x14ac:dyDescent="0.3">
      <c r="I4" s="2">
        <f t="shared" ref="I4" si="1">+SUM(I6:I42)</f>
        <v>0</v>
      </c>
      <c r="J4" s="2">
        <f>+SUBTOTAL(9,J6:J42)</f>
        <v>978052</v>
      </c>
      <c r="K4" s="2">
        <f t="shared" ref="K4:L4" si="2">+SUBTOTAL(9,K6:K42)</f>
        <v>889854</v>
      </c>
      <c r="L4" s="2">
        <f t="shared" si="2"/>
        <v>721848.87000000011</v>
      </c>
    </row>
    <row r="5" spans="1:26" ht="15.75" thickTop="1" x14ac:dyDescent="0.25">
      <c r="A5" t="s">
        <v>160</v>
      </c>
      <c r="B5" t="s">
        <v>160</v>
      </c>
      <c r="C5" t="s">
        <v>160</v>
      </c>
      <c r="D5" t="s">
        <v>160</v>
      </c>
      <c r="E5" t="s">
        <v>160</v>
      </c>
      <c r="F5" t="s">
        <v>160</v>
      </c>
      <c r="G5" t="s">
        <v>160</v>
      </c>
      <c r="H5" t="s">
        <v>160</v>
      </c>
      <c r="I5" s="1" t="s">
        <v>156</v>
      </c>
      <c r="J5" t="s">
        <v>153</v>
      </c>
      <c r="K5" t="s">
        <v>154</v>
      </c>
      <c r="L5" s="1" t="s">
        <v>155</v>
      </c>
      <c r="N5" s="24" t="s">
        <v>199</v>
      </c>
      <c r="O5" s="24" t="s">
        <v>200</v>
      </c>
    </row>
    <row r="6" spans="1:26" x14ac:dyDescent="0.25">
      <c r="A6" t="s">
        <v>21</v>
      </c>
      <c r="B6" t="s">
        <v>3</v>
      </c>
      <c r="C6" t="s">
        <v>20</v>
      </c>
      <c r="D6" t="s">
        <v>19</v>
      </c>
      <c r="E6" t="s">
        <v>18</v>
      </c>
      <c r="F6" s="3" t="s">
        <v>17</v>
      </c>
      <c r="G6" t="s">
        <v>16</v>
      </c>
      <c r="H6" t="s">
        <v>8</v>
      </c>
      <c r="J6" s="7">
        <v>309349</v>
      </c>
      <c r="K6" s="7">
        <v>224476</v>
      </c>
      <c r="L6" s="1">
        <v>139169.32999999999</v>
      </c>
      <c r="M6" s="4"/>
      <c r="N6" s="10">
        <f>IF(OR(J6&gt;$N$1,K6&gt;$N$1,L6&gt;$N$1),IFERROR(+K6/J6-1,""),"")</f>
        <v>-0.27436002702449336</v>
      </c>
      <c r="O6" s="10">
        <f t="shared" ref="O6:O42" si="3">IF(OR(K6&gt;$N$1,L6&gt;$N$1,M6&gt;$N$1),IFERROR(+L6/K6-1,""),"")</f>
        <v>-0.38002579340330378</v>
      </c>
      <c r="R6" s="7"/>
      <c r="S6" s="7"/>
      <c r="T6" s="7"/>
      <c r="U6" s="5"/>
      <c r="W6" s="4"/>
      <c r="X6" s="4"/>
      <c r="Y6" s="7"/>
      <c r="Z6" s="5"/>
    </row>
    <row r="7" spans="1:26" x14ac:dyDescent="0.25">
      <c r="A7" t="s">
        <v>21</v>
      </c>
      <c r="B7" t="s">
        <v>3</v>
      </c>
      <c r="C7" t="s">
        <v>20</v>
      </c>
      <c r="D7" t="s">
        <v>19</v>
      </c>
      <c r="E7" t="s">
        <v>18</v>
      </c>
      <c r="F7" s="3" t="s">
        <v>17</v>
      </c>
      <c r="G7" t="s">
        <v>16</v>
      </c>
      <c r="H7" s="3" t="s">
        <v>15</v>
      </c>
      <c r="I7" s="3"/>
      <c r="J7" s="7">
        <v>114296</v>
      </c>
      <c r="K7" s="7">
        <v>115441</v>
      </c>
      <c r="L7" s="1">
        <v>85103.1</v>
      </c>
      <c r="M7" s="4"/>
      <c r="N7" s="10">
        <f t="shared" ref="N7:N42" si="4">IF(OR(J7&gt;$N$1,K7&gt;$N$1,L7&gt;$N$1),IFERROR(+K7/J7-1,""),"")</f>
        <v>1.0017848393644613E-2</v>
      </c>
      <c r="O7" s="10">
        <f t="shared" si="3"/>
        <v>-0.26280004504465482</v>
      </c>
      <c r="R7" s="7"/>
      <c r="S7" s="7"/>
      <c r="T7" s="7"/>
      <c r="U7" s="5"/>
      <c r="W7" s="4"/>
      <c r="X7" s="4"/>
      <c r="Y7" s="7"/>
      <c r="Z7" s="5"/>
    </row>
    <row r="8" spans="1:26" x14ac:dyDescent="0.25">
      <c r="A8" t="s">
        <v>21</v>
      </c>
      <c r="B8" t="s">
        <v>3</v>
      </c>
      <c r="C8" t="s">
        <v>20</v>
      </c>
      <c r="D8" t="s">
        <v>19</v>
      </c>
      <c r="E8" t="s">
        <v>22</v>
      </c>
      <c r="F8" t="s">
        <v>23</v>
      </c>
      <c r="G8" t="s">
        <v>24</v>
      </c>
      <c r="H8" t="s">
        <v>9</v>
      </c>
      <c r="J8" s="7">
        <v>25500</v>
      </c>
      <c r="K8" s="7">
        <v>24000</v>
      </c>
      <c r="L8" s="1">
        <v>24856.21</v>
      </c>
      <c r="M8" s="4"/>
      <c r="N8" s="10">
        <f t="shared" si="4"/>
        <v>-5.8823529411764719E-2</v>
      </c>
      <c r="O8" s="10">
        <f t="shared" si="3"/>
        <v>3.5675416666666626E-2</v>
      </c>
      <c r="R8" s="7"/>
      <c r="S8" s="7"/>
      <c r="T8" s="7"/>
      <c r="U8" s="5"/>
      <c r="W8" s="4"/>
      <c r="X8" s="4"/>
      <c r="Y8" s="7"/>
      <c r="Z8" s="5"/>
    </row>
    <row r="9" spans="1:26" x14ac:dyDescent="0.25">
      <c r="A9" t="s">
        <v>21</v>
      </c>
      <c r="B9" t="s">
        <v>3</v>
      </c>
      <c r="C9" t="s">
        <v>20</v>
      </c>
      <c r="D9" t="s">
        <v>19</v>
      </c>
      <c r="E9" t="s">
        <v>22</v>
      </c>
      <c r="F9" t="s">
        <v>23</v>
      </c>
      <c r="G9" t="s">
        <v>24</v>
      </c>
      <c r="H9" t="s">
        <v>11</v>
      </c>
      <c r="J9" s="7">
        <v>79000</v>
      </c>
      <c r="K9" s="7">
        <v>90900</v>
      </c>
      <c r="L9" s="1">
        <v>87810.83</v>
      </c>
      <c r="M9" s="4"/>
      <c r="N9" s="10">
        <f t="shared" si="4"/>
        <v>0.15063291139240498</v>
      </c>
      <c r="O9" s="10">
        <f t="shared" si="3"/>
        <v>-3.3984268426842656E-2</v>
      </c>
      <c r="R9" s="7"/>
      <c r="S9" s="7"/>
      <c r="T9" s="7"/>
      <c r="U9" s="5"/>
      <c r="W9" s="4"/>
      <c r="X9" s="4"/>
      <c r="Y9" s="7"/>
      <c r="Z9" s="5"/>
    </row>
    <row r="10" spans="1:26" x14ac:dyDescent="0.25">
      <c r="A10" t="s">
        <v>21</v>
      </c>
      <c r="B10" t="s">
        <v>3</v>
      </c>
      <c r="C10" t="s">
        <v>20</v>
      </c>
      <c r="D10" t="s">
        <v>19</v>
      </c>
      <c r="E10" t="s">
        <v>22</v>
      </c>
      <c r="F10" t="s">
        <v>23</v>
      </c>
      <c r="G10" t="s">
        <v>25</v>
      </c>
      <c r="H10" t="s">
        <v>10</v>
      </c>
      <c r="J10" s="7">
        <v>2500</v>
      </c>
      <c r="K10" s="7">
        <v>2550</v>
      </c>
      <c r="L10" s="1">
        <v>2624.12</v>
      </c>
      <c r="M10" s="4"/>
      <c r="N10" s="10" t="str">
        <f t="shared" si="4"/>
        <v/>
      </c>
      <c r="O10" s="10" t="str">
        <f t="shared" si="3"/>
        <v/>
      </c>
      <c r="R10" s="7"/>
      <c r="S10" s="7"/>
      <c r="T10" s="7"/>
      <c r="U10" s="5"/>
      <c r="W10" s="4"/>
      <c r="X10" s="4"/>
      <c r="Y10" s="7"/>
      <c r="Z10" s="5"/>
    </row>
    <row r="11" spans="1:26" x14ac:dyDescent="0.25">
      <c r="A11" t="s">
        <v>21</v>
      </c>
      <c r="B11" t="s">
        <v>3</v>
      </c>
      <c r="C11" t="s">
        <v>20</v>
      </c>
      <c r="D11" t="s">
        <v>19</v>
      </c>
      <c r="E11" t="s">
        <v>22</v>
      </c>
      <c r="F11" t="s">
        <v>23</v>
      </c>
      <c r="G11" t="s">
        <v>25</v>
      </c>
      <c r="H11" t="s">
        <v>26</v>
      </c>
      <c r="J11" s="7">
        <v>6000</v>
      </c>
      <c r="K11" s="7">
        <v>6600</v>
      </c>
      <c r="L11" s="1">
        <v>6933.75</v>
      </c>
      <c r="M11" s="4"/>
      <c r="N11" s="10" t="str">
        <f t="shared" si="4"/>
        <v/>
      </c>
      <c r="O11" s="10" t="str">
        <f t="shared" si="3"/>
        <v/>
      </c>
      <c r="R11" s="7"/>
      <c r="S11" s="7"/>
      <c r="T11" s="7"/>
      <c r="U11" s="5"/>
      <c r="W11" s="4"/>
      <c r="X11" s="4"/>
      <c r="Y11" s="7"/>
      <c r="Z11" s="5"/>
    </row>
    <row r="12" spans="1:26" x14ac:dyDescent="0.25">
      <c r="A12" t="s">
        <v>21</v>
      </c>
      <c r="B12" t="s">
        <v>3</v>
      </c>
      <c r="C12" t="s">
        <v>20</v>
      </c>
      <c r="D12" t="s">
        <v>19</v>
      </c>
      <c r="E12" t="s">
        <v>22</v>
      </c>
      <c r="F12" t="s">
        <v>23</v>
      </c>
      <c r="G12" t="s">
        <v>25</v>
      </c>
      <c r="H12" t="s">
        <v>27</v>
      </c>
      <c r="J12" s="7">
        <v>2</v>
      </c>
      <c r="K12" s="7">
        <v>3</v>
      </c>
      <c r="L12" s="1">
        <v>2.82</v>
      </c>
      <c r="M12" s="6"/>
      <c r="N12" s="10" t="str">
        <f t="shared" si="4"/>
        <v/>
      </c>
      <c r="O12" s="10" t="str">
        <f t="shared" si="3"/>
        <v/>
      </c>
      <c r="R12" s="7"/>
      <c r="S12" s="7"/>
      <c r="T12" s="7"/>
      <c r="U12" s="5"/>
      <c r="W12" s="4"/>
      <c r="X12" s="4"/>
      <c r="Y12" s="7"/>
      <c r="Z12" s="5"/>
    </row>
    <row r="13" spans="1:26" x14ac:dyDescent="0.25">
      <c r="A13" t="s">
        <v>21</v>
      </c>
      <c r="B13" t="s">
        <v>3</v>
      </c>
      <c r="C13" t="s">
        <v>20</v>
      </c>
      <c r="D13" t="s">
        <v>19</v>
      </c>
      <c r="E13" t="s">
        <v>22</v>
      </c>
      <c r="F13" t="s">
        <v>23</v>
      </c>
      <c r="G13" t="s">
        <v>2</v>
      </c>
      <c r="J13" s="7">
        <v>7600</v>
      </c>
      <c r="K13" s="7">
        <v>7000</v>
      </c>
      <c r="L13" s="1">
        <v>6630.83</v>
      </c>
      <c r="M13" s="4"/>
      <c r="N13" s="10" t="str">
        <f t="shared" si="4"/>
        <v/>
      </c>
      <c r="O13" s="10" t="str">
        <f t="shared" si="3"/>
        <v/>
      </c>
      <c r="R13" s="7"/>
      <c r="S13" s="7"/>
      <c r="T13" s="7"/>
      <c r="U13" s="5"/>
      <c r="W13" s="4"/>
      <c r="X13" s="4"/>
      <c r="Y13" s="7"/>
      <c r="Z13" s="5"/>
    </row>
    <row r="14" spans="1:26" x14ac:dyDescent="0.25">
      <c r="A14" t="s">
        <v>21</v>
      </c>
      <c r="B14" t="s">
        <v>3</v>
      </c>
      <c r="C14" t="s">
        <v>20</v>
      </c>
      <c r="D14" t="s">
        <v>19</v>
      </c>
      <c r="E14" t="s">
        <v>22</v>
      </c>
      <c r="F14" t="s">
        <v>23</v>
      </c>
      <c r="G14" t="s">
        <v>28</v>
      </c>
      <c r="J14" s="7">
        <v>750</v>
      </c>
      <c r="K14" s="7">
        <v>1300</v>
      </c>
      <c r="L14" s="1">
        <v>1294.75</v>
      </c>
      <c r="M14" s="4"/>
      <c r="N14" s="10" t="str">
        <f t="shared" si="4"/>
        <v/>
      </c>
      <c r="O14" s="10" t="str">
        <f t="shared" si="3"/>
        <v/>
      </c>
      <c r="R14" s="7"/>
      <c r="S14" s="7"/>
      <c r="T14" s="7"/>
      <c r="U14" s="5"/>
      <c r="W14" s="4"/>
      <c r="X14" s="4"/>
      <c r="Y14" s="7"/>
      <c r="Z14" s="5"/>
    </row>
    <row r="15" spans="1:26" x14ac:dyDescent="0.25">
      <c r="A15" t="s">
        <v>21</v>
      </c>
      <c r="B15" t="s">
        <v>3</v>
      </c>
      <c r="C15" t="s">
        <v>20</v>
      </c>
      <c r="D15" t="s">
        <v>19</v>
      </c>
      <c r="E15" t="s">
        <v>29</v>
      </c>
      <c r="F15" t="s">
        <v>30</v>
      </c>
      <c r="G15" s="3" t="s">
        <v>31</v>
      </c>
      <c r="J15" s="7">
        <v>146412</v>
      </c>
      <c r="K15" s="7">
        <v>163026</v>
      </c>
      <c r="L15" s="1">
        <v>163026</v>
      </c>
      <c r="M15" s="4"/>
      <c r="N15" s="10">
        <f t="shared" si="4"/>
        <v>0.11347430538480463</v>
      </c>
      <c r="O15" s="10">
        <f t="shared" si="3"/>
        <v>0</v>
      </c>
      <c r="R15" s="7"/>
      <c r="S15" s="7"/>
      <c r="T15" s="7"/>
      <c r="U15" s="5"/>
      <c r="W15" s="4"/>
      <c r="X15" s="4"/>
      <c r="Y15" s="7"/>
      <c r="Z15" s="5"/>
    </row>
    <row r="16" spans="1:26" x14ac:dyDescent="0.25">
      <c r="A16" t="s">
        <v>21</v>
      </c>
      <c r="B16" t="s">
        <v>3</v>
      </c>
      <c r="C16" t="s">
        <v>20</v>
      </c>
      <c r="D16" t="s">
        <v>19</v>
      </c>
      <c r="E16" t="s">
        <v>29</v>
      </c>
      <c r="F16" t="s">
        <v>30</v>
      </c>
      <c r="G16" s="3" t="s">
        <v>32</v>
      </c>
      <c r="J16" s="7">
        <v>0</v>
      </c>
      <c r="K16" s="7">
        <v>56485</v>
      </c>
      <c r="L16" s="1">
        <v>56484.56</v>
      </c>
      <c r="M16" s="4"/>
      <c r="N16" s="10" t="str">
        <f t="shared" si="4"/>
        <v/>
      </c>
      <c r="O16" s="10">
        <f t="shared" si="3"/>
        <v>-7.7896786757625236E-6</v>
      </c>
      <c r="R16" s="7"/>
      <c r="S16" s="7"/>
      <c r="T16" s="7"/>
      <c r="U16" s="5"/>
      <c r="W16" s="4"/>
      <c r="X16" s="4"/>
      <c r="Y16" s="7"/>
      <c r="Z16" s="5"/>
    </row>
    <row r="17" spans="1:26" x14ac:dyDescent="0.25">
      <c r="A17" t="s">
        <v>21</v>
      </c>
      <c r="B17" t="s">
        <v>3</v>
      </c>
      <c r="C17" t="s">
        <v>20</v>
      </c>
      <c r="D17" t="s">
        <v>19</v>
      </c>
      <c r="E17" t="s">
        <v>29</v>
      </c>
      <c r="F17" t="s">
        <v>33</v>
      </c>
      <c r="G17" t="s">
        <v>34</v>
      </c>
      <c r="J17" s="7">
        <v>2</v>
      </c>
      <c r="K17" s="7">
        <v>180</v>
      </c>
      <c r="L17" s="1">
        <v>174.1</v>
      </c>
      <c r="M17" s="6"/>
      <c r="N17" s="10" t="str">
        <f t="shared" si="4"/>
        <v/>
      </c>
      <c r="O17" s="10" t="str">
        <f t="shared" si="3"/>
        <v/>
      </c>
      <c r="R17" s="7"/>
      <c r="S17" s="7"/>
      <c r="T17" s="7"/>
      <c r="U17" s="5"/>
      <c r="W17" s="4"/>
      <c r="X17" s="4"/>
      <c r="Y17" s="7"/>
      <c r="Z17" s="5"/>
    </row>
    <row r="18" spans="1:26" x14ac:dyDescent="0.25">
      <c r="A18" t="s">
        <v>21</v>
      </c>
      <c r="B18" t="s">
        <v>3</v>
      </c>
      <c r="C18" t="s">
        <v>20</v>
      </c>
      <c r="D18" t="s">
        <v>19</v>
      </c>
      <c r="E18" t="s">
        <v>29</v>
      </c>
      <c r="F18" t="s">
        <v>35</v>
      </c>
      <c r="G18" t="s">
        <v>36</v>
      </c>
      <c r="J18" s="7">
        <v>700</v>
      </c>
      <c r="K18" s="7">
        <v>720</v>
      </c>
      <c r="L18" s="1">
        <v>770.49</v>
      </c>
      <c r="M18" s="6"/>
      <c r="N18" s="10" t="str">
        <f t="shared" si="4"/>
        <v/>
      </c>
      <c r="O18" s="10" t="str">
        <f t="shared" si="3"/>
        <v/>
      </c>
      <c r="R18" s="7"/>
      <c r="S18" s="7"/>
      <c r="T18" s="7"/>
      <c r="U18" s="5"/>
      <c r="W18" s="4"/>
      <c r="X18" s="4"/>
      <c r="Y18" s="7"/>
      <c r="Z18" s="5"/>
    </row>
    <row r="19" spans="1:26" x14ac:dyDescent="0.25">
      <c r="A19" t="s">
        <v>21</v>
      </c>
      <c r="B19" t="s">
        <v>3</v>
      </c>
      <c r="C19" t="s">
        <v>20</v>
      </c>
      <c r="D19" t="s">
        <v>19</v>
      </c>
      <c r="E19" t="s">
        <v>29</v>
      </c>
      <c r="F19" t="s">
        <v>37</v>
      </c>
      <c r="G19" t="s">
        <v>38</v>
      </c>
      <c r="H19" t="s">
        <v>12</v>
      </c>
      <c r="J19" s="7">
        <v>14500</v>
      </c>
      <c r="K19" s="7">
        <v>13900</v>
      </c>
      <c r="L19" s="1">
        <v>14615.16</v>
      </c>
      <c r="M19" s="4"/>
      <c r="N19" s="10">
        <f t="shared" si="4"/>
        <v>-4.1379310344827558E-2</v>
      </c>
      <c r="O19" s="10">
        <f t="shared" si="3"/>
        <v>5.145035971223022E-2</v>
      </c>
      <c r="R19" s="7"/>
      <c r="S19" s="7"/>
      <c r="T19" s="7"/>
      <c r="U19" s="5"/>
      <c r="W19" s="4"/>
      <c r="X19" s="4"/>
      <c r="Y19" s="7"/>
      <c r="Z19" s="5"/>
    </row>
    <row r="20" spans="1:26" x14ac:dyDescent="0.25">
      <c r="A20" t="s">
        <v>21</v>
      </c>
      <c r="B20" t="s">
        <v>3</v>
      </c>
      <c r="C20" t="s">
        <v>20</v>
      </c>
      <c r="D20" t="s">
        <v>19</v>
      </c>
      <c r="E20" t="s">
        <v>29</v>
      </c>
      <c r="F20" t="s">
        <v>37</v>
      </c>
      <c r="G20" t="s">
        <v>38</v>
      </c>
      <c r="H20" t="s">
        <v>13</v>
      </c>
      <c r="J20" s="7">
        <v>14500</v>
      </c>
      <c r="K20" s="7">
        <v>12650</v>
      </c>
      <c r="L20" s="1">
        <v>13146.8</v>
      </c>
      <c r="M20" s="4"/>
      <c r="N20" s="10">
        <f t="shared" si="4"/>
        <v>-0.12758620689655176</v>
      </c>
      <c r="O20" s="10">
        <f t="shared" si="3"/>
        <v>3.9272727272727126E-2</v>
      </c>
      <c r="R20" s="7"/>
      <c r="S20" s="7"/>
      <c r="T20" s="7"/>
      <c r="U20" s="5"/>
      <c r="W20" s="4"/>
      <c r="X20" s="4"/>
      <c r="Y20" s="7"/>
      <c r="Z20" s="5"/>
    </row>
    <row r="21" spans="1:26" x14ac:dyDescent="0.25">
      <c r="A21" t="s">
        <v>21</v>
      </c>
      <c r="B21" t="s">
        <v>3</v>
      </c>
      <c r="C21" t="s">
        <v>20</v>
      </c>
      <c r="D21" t="s">
        <v>19</v>
      </c>
      <c r="E21" t="s">
        <v>29</v>
      </c>
      <c r="F21" t="s">
        <v>14</v>
      </c>
      <c r="J21" s="7">
        <v>5200</v>
      </c>
      <c r="K21" s="7">
        <v>4600</v>
      </c>
      <c r="L21" s="1">
        <v>5108.26</v>
      </c>
      <c r="M21" s="4"/>
      <c r="N21" s="10" t="str">
        <f t="shared" si="4"/>
        <v/>
      </c>
      <c r="O21" s="10" t="str">
        <f t="shared" si="3"/>
        <v/>
      </c>
      <c r="R21" s="7"/>
      <c r="S21" s="7"/>
      <c r="T21" s="7"/>
      <c r="U21" s="5"/>
      <c r="W21" s="4"/>
      <c r="X21" s="4"/>
      <c r="Y21" s="7"/>
      <c r="Z21" s="5"/>
    </row>
    <row r="22" spans="1:26" x14ac:dyDescent="0.25">
      <c r="A22" t="s">
        <v>21</v>
      </c>
      <c r="B22" t="s">
        <v>3</v>
      </c>
      <c r="C22" t="s">
        <v>20</v>
      </c>
      <c r="D22" t="s">
        <v>19</v>
      </c>
      <c r="E22" t="s">
        <v>39</v>
      </c>
      <c r="F22" t="s">
        <v>40</v>
      </c>
      <c r="G22" t="s">
        <v>41</v>
      </c>
      <c r="J22" s="7">
        <v>7000</v>
      </c>
      <c r="K22" s="7">
        <v>6600</v>
      </c>
      <c r="L22" s="1">
        <v>6619.26</v>
      </c>
      <c r="M22" s="4"/>
      <c r="N22" s="10" t="str">
        <f t="shared" si="4"/>
        <v/>
      </c>
      <c r="O22" s="10" t="str">
        <f t="shared" si="3"/>
        <v/>
      </c>
      <c r="R22" s="7"/>
      <c r="S22" s="7"/>
      <c r="T22" s="7"/>
      <c r="U22" s="5"/>
      <c r="W22" s="4"/>
      <c r="X22" s="4"/>
      <c r="Y22" s="7"/>
      <c r="Z22" s="5"/>
    </row>
    <row r="23" spans="1:26" x14ac:dyDescent="0.25">
      <c r="A23" t="s">
        <v>21</v>
      </c>
      <c r="B23" t="s">
        <v>3</v>
      </c>
      <c r="C23" t="s">
        <v>20</v>
      </c>
      <c r="D23" t="s">
        <v>42</v>
      </c>
      <c r="E23" t="s">
        <v>43</v>
      </c>
      <c r="F23" t="s">
        <v>44</v>
      </c>
      <c r="G23" t="s">
        <v>0</v>
      </c>
      <c r="J23" s="7">
        <v>4400</v>
      </c>
      <c r="K23" s="7">
        <v>4100</v>
      </c>
      <c r="L23" s="1">
        <v>4377.99</v>
      </c>
      <c r="M23" s="4"/>
      <c r="N23" s="10" t="str">
        <f t="shared" si="4"/>
        <v/>
      </c>
      <c r="O23" s="10" t="str">
        <f t="shared" si="3"/>
        <v/>
      </c>
      <c r="R23" s="7"/>
      <c r="S23" s="7"/>
      <c r="T23" s="7"/>
      <c r="U23" s="5"/>
      <c r="W23" s="4"/>
      <c r="X23" s="4"/>
      <c r="Y23" s="7"/>
      <c r="Z23" s="5"/>
    </row>
    <row r="24" spans="1:26" x14ac:dyDescent="0.25">
      <c r="A24" t="s">
        <v>21</v>
      </c>
      <c r="B24" t="s">
        <v>3</v>
      </c>
      <c r="C24" t="s">
        <v>20</v>
      </c>
      <c r="D24" t="s">
        <v>42</v>
      </c>
      <c r="E24" t="s">
        <v>45</v>
      </c>
      <c r="F24" t="s">
        <v>46</v>
      </c>
      <c r="G24" t="s">
        <v>47</v>
      </c>
      <c r="J24" s="7">
        <v>10</v>
      </c>
      <c r="K24" s="7">
        <v>5</v>
      </c>
      <c r="L24" s="1">
        <v>3.06</v>
      </c>
      <c r="M24" s="6"/>
      <c r="N24" s="10" t="str">
        <f t="shared" si="4"/>
        <v/>
      </c>
      <c r="O24" s="10" t="str">
        <f t="shared" si="3"/>
        <v/>
      </c>
      <c r="R24" s="7"/>
      <c r="S24" s="7"/>
      <c r="T24" s="7"/>
      <c r="U24" s="5"/>
      <c r="W24" s="6"/>
      <c r="X24" s="6"/>
      <c r="Y24" s="7"/>
      <c r="Z24" s="5"/>
    </row>
    <row r="25" spans="1:26" x14ac:dyDescent="0.25">
      <c r="A25" t="s">
        <v>21</v>
      </c>
      <c r="B25" t="s">
        <v>3</v>
      </c>
      <c r="C25" t="s">
        <v>20</v>
      </c>
      <c r="D25" t="s">
        <v>42</v>
      </c>
      <c r="E25" t="s">
        <v>45</v>
      </c>
      <c r="F25" t="s">
        <v>46</v>
      </c>
      <c r="G25" s="8" t="s">
        <v>72</v>
      </c>
      <c r="J25" s="6">
        <v>8</v>
      </c>
      <c r="K25" s="6">
        <v>3</v>
      </c>
      <c r="L25" s="1">
        <v>0</v>
      </c>
      <c r="M25" s="6"/>
      <c r="N25" s="10" t="str">
        <f t="shared" si="4"/>
        <v/>
      </c>
      <c r="O25" s="10" t="str">
        <f t="shared" si="3"/>
        <v/>
      </c>
      <c r="R25" s="7"/>
      <c r="S25" s="7"/>
      <c r="T25" s="7"/>
      <c r="U25" s="5"/>
      <c r="W25" s="6"/>
      <c r="X25" s="6"/>
      <c r="Y25" s="7"/>
      <c r="Z25" s="5"/>
    </row>
    <row r="26" spans="1:26" x14ac:dyDescent="0.25">
      <c r="A26" t="s">
        <v>21</v>
      </c>
      <c r="B26" t="s">
        <v>3</v>
      </c>
      <c r="C26" t="s">
        <v>20</v>
      </c>
      <c r="D26" t="s">
        <v>42</v>
      </c>
      <c r="E26" t="s">
        <v>45</v>
      </c>
      <c r="F26" t="s">
        <v>48</v>
      </c>
      <c r="G26" t="s">
        <v>1</v>
      </c>
      <c r="J26" s="7">
        <v>2100</v>
      </c>
      <c r="K26" s="7">
        <v>2150</v>
      </c>
      <c r="L26" s="1">
        <v>2135.3000000000002</v>
      </c>
      <c r="M26" s="4"/>
      <c r="N26" s="10" t="str">
        <f t="shared" si="4"/>
        <v/>
      </c>
      <c r="O26" s="10" t="str">
        <f t="shared" si="3"/>
        <v/>
      </c>
      <c r="R26" s="7"/>
      <c r="S26" s="7"/>
      <c r="T26" s="7"/>
      <c r="U26" s="5"/>
      <c r="W26" s="4"/>
      <c r="X26" s="4"/>
      <c r="Y26" s="7"/>
      <c r="Z26" s="5"/>
    </row>
    <row r="27" spans="1:26" x14ac:dyDescent="0.25">
      <c r="A27" t="s">
        <v>21</v>
      </c>
      <c r="B27" t="s">
        <v>3</v>
      </c>
      <c r="C27" t="s">
        <v>20</v>
      </c>
      <c r="D27" t="s">
        <v>42</v>
      </c>
      <c r="E27" t="s">
        <v>45</v>
      </c>
      <c r="F27" t="s">
        <v>48</v>
      </c>
      <c r="G27" t="s">
        <v>49</v>
      </c>
      <c r="J27" s="7">
        <v>70</v>
      </c>
      <c r="K27" s="7">
        <v>71</v>
      </c>
      <c r="L27" s="1">
        <v>68.72</v>
      </c>
      <c r="M27" s="4"/>
      <c r="N27" s="10" t="str">
        <f t="shared" si="4"/>
        <v/>
      </c>
      <c r="O27" s="10" t="str">
        <f t="shared" si="3"/>
        <v/>
      </c>
      <c r="R27" s="7"/>
      <c r="S27" s="7"/>
      <c r="T27" s="7"/>
      <c r="U27" s="5"/>
      <c r="W27" s="6"/>
      <c r="X27" s="6"/>
      <c r="Y27" s="7"/>
      <c r="Z27" s="5"/>
    </row>
    <row r="28" spans="1:26" x14ac:dyDescent="0.25">
      <c r="A28" t="s">
        <v>21</v>
      </c>
      <c r="B28" t="s">
        <v>3</v>
      </c>
      <c r="C28" t="s">
        <v>20</v>
      </c>
      <c r="D28" t="s">
        <v>42</v>
      </c>
      <c r="E28" t="s">
        <v>45</v>
      </c>
      <c r="F28" t="s">
        <v>50</v>
      </c>
      <c r="G28" t="s">
        <v>51</v>
      </c>
      <c r="J28" s="7">
        <v>8700</v>
      </c>
      <c r="K28" s="7">
        <v>8600</v>
      </c>
      <c r="L28" s="1">
        <v>8559.16</v>
      </c>
      <c r="M28" s="4"/>
      <c r="N28" s="10" t="str">
        <f t="shared" si="4"/>
        <v/>
      </c>
      <c r="O28" s="10" t="str">
        <f t="shared" si="3"/>
        <v/>
      </c>
      <c r="R28" s="7"/>
      <c r="S28" s="7"/>
      <c r="T28" s="7"/>
      <c r="U28" s="5"/>
      <c r="W28" s="4"/>
      <c r="X28" s="4"/>
      <c r="Y28" s="7"/>
      <c r="Z28" s="5"/>
    </row>
    <row r="29" spans="1:26" x14ac:dyDescent="0.25">
      <c r="A29" t="s">
        <v>21</v>
      </c>
      <c r="B29" t="s">
        <v>3</v>
      </c>
      <c r="C29" t="s">
        <v>20</v>
      </c>
      <c r="D29" t="s">
        <v>42</v>
      </c>
      <c r="E29" t="s">
        <v>45</v>
      </c>
      <c r="F29" t="s">
        <v>50</v>
      </c>
      <c r="G29" t="s">
        <v>52</v>
      </c>
      <c r="J29" s="7">
        <v>2</v>
      </c>
      <c r="K29" s="7">
        <v>2</v>
      </c>
      <c r="L29" s="1">
        <v>1.89</v>
      </c>
      <c r="M29" s="1"/>
      <c r="N29" s="10" t="str">
        <f t="shared" si="4"/>
        <v/>
      </c>
      <c r="O29" s="10" t="str">
        <f t="shared" si="3"/>
        <v/>
      </c>
      <c r="R29" s="7"/>
      <c r="S29" s="7"/>
      <c r="T29" s="7"/>
      <c r="U29" s="5"/>
      <c r="W29" s="6"/>
      <c r="X29" s="6"/>
      <c r="Y29" s="7"/>
      <c r="Z29" s="5"/>
    </row>
    <row r="30" spans="1:26" x14ac:dyDescent="0.25">
      <c r="A30" t="s">
        <v>21</v>
      </c>
      <c r="B30" t="s">
        <v>3</v>
      </c>
      <c r="C30" t="s">
        <v>20</v>
      </c>
      <c r="D30" t="s">
        <v>42</v>
      </c>
      <c r="E30" t="s">
        <v>45</v>
      </c>
      <c r="F30" t="s">
        <v>53</v>
      </c>
      <c r="G30" t="s">
        <v>54</v>
      </c>
      <c r="J30" s="7">
        <v>200</v>
      </c>
      <c r="K30" s="7">
        <v>1</v>
      </c>
      <c r="L30" s="1">
        <v>0.01</v>
      </c>
      <c r="M30" s="1"/>
      <c r="N30" s="10" t="str">
        <f t="shared" si="4"/>
        <v/>
      </c>
      <c r="O30" s="10" t="str">
        <f t="shared" si="3"/>
        <v/>
      </c>
      <c r="R30" s="7"/>
      <c r="S30" s="7"/>
      <c r="T30" s="7"/>
      <c r="U30" s="5"/>
      <c r="W30" s="6"/>
      <c r="X30" s="6"/>
      <c r="Y30" s="7"/>
      <c r="Z30" s="5"/>
    </row>
    <row r="31" spans="1:26" x14ac:dyDescent="0.25">
      <c r="A31" t="s">
        <v>21</v>
      </c>
      <c r="B31" t="s">
        <v>3</v>
      </c>
      <c r="C31" t="s">
        <v>20</v>
      </c>
      <c r="D31" t="s">
        <v>42</v>
      </c>
      <c r="E31" t="s">
        <v>45</v>
      </c>
      <c r="F31" t="s">
        <v>53</v>
      </c>
      <c r="G31" t="s">
        <v>6</v>
      </c>
      <c r="J31" s="7">
        <v>900</v>
      </c>
      <c r="K31" s="7">
        <v>1200</v>
      </c>
      <c r="L31" s="1">
        <v>1080.33</v>
      </c>
      <c r="M31" s="4"/>
      <c r="N31" s="10" t="str">
        <f t="shared" si="4"/>
        <v/>
      </c>
      <c r="O31" s="10" t="str">
        <f t="shared" si="3"/>
        <v/>
      </c>
      <c r="R31" s="7"/>
      <c r="S31" s="7"/>
      <c r="T31" s="7"/>
      <c r="U31" s="5"/>
      <c r="W31" s="4"/>
      <c r="X31" s="4"/>
      <c r="Y31" s="7"/>
      <c r="Z31" s="5"/>
    </row>
    <row r="32" spans="1:26" x14ac:dyDescent="0.25">
      <c r="A32" t="s">
        <v>21</v>
      </c>
      <c r="B32" t="s">
        <v>5</v>
      </c>
      <c r="C32" t="s">
        <v>55</v>
      </c>
      <c r="F32" t="s">
        <v>56</v>
      </c>
      <c r="G32" t="s">
        <v>57</v>
      </c>
      <c r="J32" s="7">
        <v>6</v>
      </c>
      <c r="K32" s="7">
        <v>5</v>
      </c>
      <c r="L32" s="1">
        <v>4.04</v>
      </c>
      <c r="M32" s="1"/>
      <c r="N32" s="10" t="str">
        <f t="shared" si="4"/>
        <v/>
      </c>
      <c r="O32" s="10" t="str">
        <f t="shared" si="3"/>
        <v/>
      </c>
      <c r="R32" s="7"/>
      <c r="S32" s="7"/>
      <c r="T32" s="7"/>
      <c r="U32" s="5"/>
      <c r="W32" s="4"/>
      <c r="X32" s="4"/>
      <c r="Y32" s="7"/>
      <c r="Z32" s="5"/>
    </row>
    <row r="33" spans="1:26" x14ac:dyDescent="0.25">
      <c r="A33" t="s">
        <v>21</v>
      </c>
      <c r="B33" t="s">
        <v>5</v>
      </c>
      <c r="C33" t="s">
        <v>55</v>
      </c>
      <c r="F33" t="s">
        <v>56</v>
      </c>
      <c r="G33" t="s">
        <v>58</v>
      </c>
      <c r="J33" s="7">
        <v>0</v>
      </c>
      <c r="K33" s="7">
        <v>310</v>
      </c>
      <c r="L33" s="1">
        <v>309.57</v>
      </c>
      <c r="M33" s="1"/>
      <c r="N33" s="10" t="str">
        <f t="shared" si="4"/>
        <v/>
      </c>
      <c r="O33" s="10" t="str">
        <f t="shared" si="3"/>
        <v/>
      </c>
      <c r="R33" s="7"/>
      <c r="S33" s="7"/>
      <c r="T33" s="7"/>
      <c r="U33" s="5"/>
      <c r="W33" s="4"/>
      <c r="X33" s="4"/>
      <c r="Y33" s="7"/>
      <c r="Z33" s="5"/>
    </row>
    <row r="34" spans="1:26" x14ac:dyDescent="0.25">
      <c r="A34" t="s">
        <v>21</v>
      </c>
      <c r="B34" t="s">
        <v>7</v>
      </c>
      <c r="C34" t="s">
        <v>59</v>
      </c>
      <c r="F34" t="s">
        <v>60</v>
      </c>
      <c r="J34" s="7">
        <v>0</v>
      </c>
      <c r="K34" s="7">
        <v>0</v>
      </c>
      <c r="L34" s="1">
        <v>34905.74</v>
      </c>
      <c r="M34" s="4"/>
      <c r="N34" s="10" t="str">
        <f t="shared" si="4"/>
        <v/>
      </c>
      <c r="O34" s="10" t="str">
        <f t="shared" si="3"/>
        <v/>
      </c>
      <c r="R34" s="7"/>
      <c r="S34" s="7"/>
      <c r="T34" s="7"/>
      <c r="U34" s="5"/>
      <c r="W34" s="4"/>
      <c r="X34" s="4"/>
      <c r="Y34" s="7"/>
      <c r="Z34" s="5"/>
    </row>
    <row r="35" spans="1:26" x14ac:dyDescent="0.25">
      <c r="A35" t="s">
        <v>21</v>
      </c>
      <c r="B35" t="s">
        <v>5</v>
      </c>
      <c r="C35" t="s">
        <v>61</v>
      </c>
      <c r="E35" t="s">
        <v>4</v>
      </c>
      <c r="F35" t="s">
        <v>62</v>
      </c>
      <c r="G35" s="8" t="s">
        <v>73</v>
      </c>
      <c r="J35" s="4">
        <v>5000</v>
      </c>
      <c r="K35" s="4">
        <v>5000</v>
      </c>
      <c r="L35" s="1">
        <v>0</v>
      </c>
      <c r="M35" s="4"/>
      <c r="N35" s="10" t="str">
        <f t="shared" si="4"/>
        <v/>
      </c>
      <c r="O35" s="10" t="str">
        <f t="shared" si="3"/>
        <v/>
      </c>
      <c r="R35" s="7"/>
      <c r="S35" s="7"/>
      <c r="T35" s="7"/>
      <c r="U35" s="5"/>
      <c r="W35" s="4"/>
      <c r="X35" s="4"/>
      <c r="Y35" s="7"/>
      <c r="Z35" s="5"/>
    </row>
    <row r="36" spans="1:26" x14ac:dyDescent="0.25">
      <c r="A36" t="s">
        <v>21</v>
      </c>
      <c r="B36" t="s">
        <v>5</v>
      </c>
      <c r="C36" t="s">
        <v>61</v>
      </c>
      <c r="E36" t="s">
        <v>4</v>
      </c>
      <c r="F36" t="s">
        <v>62</v>
      </c>
      <c r="G36" t="s">
        <v>63</v>
      </c>
      <c r="J36" s="4">
        <v>0</v>
      </c>
      <c r="K36" s="4">
        <v>0</v>
      </c>
      <c r="L36" s="1">
        <v>6185.62</v>
      </c>
      <c r="M36" s="4"/>
      <c r="N36" s="10" t="str">
        <f t="shared" si="4"/>
        <v/>
      </c>
      <c r="O36" s="10" t="str">
        <f t="shared" si="3"/>
        <v/>
      </c>
      <c r="R36" s="7"/>
      <c r="S36" s="7"/>
      <c r="T36" s="7"/>
      <c r="U36" s="5"/>
      <c r="W36" s="4"/>
      <c r="X36" s="4"/>
      <c r="Y36" s="7"/>
      <c r="Z36" s="5"/>
    </row>
    <row r="37" spans="1:26" x14ac:dyDescent="0.25">
      <c r="A37" t="s">
        <v>21</v>
      </c>
      <c r="B37" t="s">
        <v>3</v>
      </c>
      <c r="C37" t="s">
        <v>61</v>
      </c>
      <c r="E37" t="s">
        <v>4</v>
      </c>
      <c r="F37" t="s">
        <v>64</v>
      </c>
      <c r="G37" t="s">
        <v>74</v>
      </c>
      <c r="J37" s="4">
        <v>4592</v>
      </c>
      <c r="K37" s="4">
        <v>4592</v>
      </c>
      <c r="L37" s="1">
        <v>0</v>
      </c>
      <c r="M37" s="4"/>
      <c r="N37" s="10" t="str">
        <f t="shared" si="4"/>
        <v/>
      </c>
      <c r="O37" s="10" t="str">
        <f t="shared" si="3"/>
        <v/>
      </c>
      <c r="R37" s="7"/>
      <c r="S37" s="7"/>
      <c r="T37" s="7"/>
      <c r="U37" s="5"/>
      <c r="W37" s="4"/>
      <c r="X37" s="4"/>
      <c r="Y37" s="7"/>
      <c r="Z37" s="5"/>
    </row>
    <row r="38" spans="1:26" x14ac:dyDescent="0.25">
      <c r="A38" t="s">
        <v>21</v>
      </c>
      <c r="B38" t="s">
        <v>3</v>
      </c>
      <c r="C38" t="s">
        <v>61</v>
      </c>
      <c r="E38" t="s">
        <v>4</v>
      </c>
      <c r="F38" t="s">
        <v>64</v>
      </c>
      <c r="G38" t="s">
        <v>65</v>
      </c>
      <c r="J38" s="7">
        <v>45200</v>
      </c>
      <c r="K38" s="7">
        <v>45252</v>
      </c>
      <c r="L38" s="1">
        <v>29232.13</v>
      </c>
      <c r="M38" s="4"/>
      <c r="N38" s="10">
        <f t="shared" si="4"/>
        <v>1.1504424778761013E-3</v>
      </c>
      <c r="O38" s="10">
        <f t="shared" si="3"/>
        <v>-0.35401462918766025</v>
      </c>
      <c r="R38" s="7"/>
      <c r="S38" s="7"/>
      <c r="T38" s="7"/>
      <c r="U38" s="5"/>
      <c r="W38" s="4"/>
      <c r="X38" s="4"/>
      <c r="Y38" s="7"/>
      <c r="Z38" s="5"/>
    </row>
    <row r="39" spans="1:26" x14ac:dyDescent="0.25">
      <c r="A39" t="s">
        <v>21</v>
      </c>
      <c r="B39" t="s">
        <v>3</v>
      </c>
      <c r="C39" t="s">
        <v>61</v>
      </c>
      <c r="E39" t="s">
        <v>4</v>
      </c>
      <c r="F39" t="s">
        <v>64</v>
      </c>
      <c r="G39" t="s">
        <v>66</v>
      </c>
      <c r="J39" s="7">
        <v>1600</v>
      </c>
      <c r="K39" s="7">
        <v>1200</v>
      </c>
      <c r="L39" s="1">
        <v>3.76</v>
      </c>
      <c r="M39" s="1"/>
      <c r="N39" s="10" t="str">
        <f t="shared" si="4"/>
        <v/>
      </c>
      <c r="O39" s="10" t="str">
        <f t="shared" si="3"/>
        <v/>
      </c>
      <c r="R39" s="7"/>
      <c r="S39" s="7"/>
      <c r="T39" s="7"/>
      <c r="U39" s="5"/>
      <c r="W39" s="4"/>
      <c r="X39" s="4"/>
      <c r="Y39" s="7"/>
      <c r="Z39" s="5"/>
    </row>
    <row r="40" spans="1:26" x14ac:dyDescent="0.25">
      <c r="A40" t="s">
        <v>21</v>
      </c>
      <c r="B40" t="s">
        <v>3</v>
      </c>
      <c r="C40" t="s">
        <v>61</v>
      </c>
      <c r="E40" t="s">
        <v>4</v>
      </c>
      <c r="F40" t="s">
        <v>64</v>
      </c>
      <c r="G40" t="s">
        <v>70</v>
      </c>
      <c r="H40" t="s">
        <v>71</v>
      </c>
      <c r="J40" s="7">
        <v>0</v>
      </c>
      <c r="K40" s="7">
        <v>2500</v>
      </c>
      <c r="L40" s="1">
        <v>1593.07</v>
      </c>
      <c r="M40" s="4"/>
      <c r="N40" s="10" t="str">
        <f t="shared" si="4"/>
        <v/>
      </c>
      <c r="O40" s="10" t="str">
        <f t="shared" si="3"/>
        <v/>
      </c>
      <c r="R40" s="7"/>
      <c r="S40" s="7"/>
      <c r="T40" s="7"/>
      <c r="U40" s="5"/>
      <c r="X40" s="4"/>
      <c r="Y40" s="7"/>
      <c r="Z40" s="5"/>
    </row>
    <row r="41" spans="1:26" x14ac:dyDescent="0.25">
      <c r="A41" t="s">
        <v>21</v>
      </c>
      <c r="B41" t="s">
        <v>5</v>
      </c>
      <c r="C41" t="s">
        <v>67</v>
      </c>
      <c r="E41" t="s">
        <v>68</v>
      </c>
      <c r="J41" s="7">
        <v>156686</v>
      </c>
      <c r="K41" s="7">
        <v>76718</v>
      </c>
      <c r="L41" s="1">
        <v>16178.13</v>
      </c>
      <c r="M41" s="4"/>
      <c r="N41" s="10">
        <f t="shared" si="4"/>
        <v>-0.51037106059252269</v>
      </c>
      <c r="O41" s="10">
        <f t="shared" si="3"/>
        <v>-0.78912210954404438</v>
      </c>
      <c r="R41" s="7"/>
      <c r="S41" s="7"/>
      <c r="T41" s="7"/>
      <c r="U41" s="5"/>
      <c r="W41" s="4"/>
      <c r="X41" s="4"/>
      <c r="Y41" s="7"/>
      <c r="Z41" s="5"/>
    </row>
    <row r="42" spans="1:26" x14ac:dyDescent="0.25">
      <c r="A42" t="s">
        <v>21</v>
      </c>
      <c r="B42" t="s">
        <v>5</v>
      </c>
      <c r="C42" t="s">
        <v>67</v>
      </c>
      <c r="E42" t="s">
        <v>69</v>
      </c>
      <c r="J42" s="7">
        <v>15267</v>
      </c>
      <c r="K42" s="7">
        <v>7714</v>
      </c>
      <c r="L42" s="1">
        <v>2839.98</v>
      </c>
      <c r="M42" s="4"/>
      <c r="N42" s="10">
        <f t="shared" si="4"/>
        <v>-0.49472718936267768</v>
      </c>
      <c r="O42" s="10" t="str">
        <f t="shared" si="3"/>
        <v/>
      </c>
      <c r="R42" s="7"/>
      <c r="S42" s="7"/>
      <c r="T42" s="7"/>
      <c r="U42" s="5"/>
      <c r="W42" s="4"/>
      <c r="X42" s="4"/>
      <c r="Y42" s="7"/>
      <c r="Z42" s="5"/>
    </row>
    <row r="43" spans="1:26" x14ac:dyDescent="0.25">
      <c r="M43" s="4"/>
      <c r="W43" s="4"/>
      <c r="X43" s="4"/>
      <c r="Y43" s="7"/>
      <c r="Z43" s="5"/>
    </row>
    <row r="44" spans="1:26" x14ac:dyDescent="0.25">
      <c r="M44" s="4"/>
    </row>
    <row r="45" spans="1:26" x14ac:dyDescent="0.25">
      <c r="M45" s="4"/>
    </row>
  </sheetData>
  <autoFilter ref="A5:L4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workbookViewId="0">
      <selection activeCell="A37" sqref="A37"/>
    </sheetView>
  </sheetViews>
  <sheetFormatPr defaultRowHeight="15" x14ac:dyDescent="0.25"/>
  <cols>
    <col min="1" max="1" width="93" bestFit="1" customWidth="1"/>
    <col min="2" max="2" width="15.7109375" customWidth="1"/>
  </cols>
  <sheetData>
    <row r="1" spans="1:36" x14ac:dyDescent="0.25">
      <c r="C1" t="s">
        <v>276</v>
      </c>
    </row>
    <row r="2" spans="1:36" ht="15.75" thickBot="1" x14ac:dyDescent="0.3"/>
    <row r="3" spans="1:36" ht="16.5" thickTop="1" thickBot="1" x14ac:dyDescent="0.3">
      <c r="A3" t="s">
        <v>8640</v>
      </c>
      <c r="B3" s="107">
        <f>SUM(C3:H3)</f>
        <v>83114.34</v>
      </c>
      <c r="C3" s="157">
        <v>36364.75</v>
      </c>
      <c r="D3" s="157">
        <v>16132.64</v>
      </c>
      <c r="E3" s="157">
        <v>16027.81</v>
      </c>
      <c r="F3" s="157">
        <v>6826.87</v>
      </c>
      <c r="G3" s="157">
        <v>4109</v>
      </c>
      <c r="H3" s="157">
        <v>3653.27</v>
      </c>
    </row>
    <row r="4" spans="1:36" ht="16.5" thickTop="1" thickBot="1" x14ac:dyDescent="0.3">
      <c r="A4" s="34" t="s">
        <v>7968</v>
      </c>
      <c r="B4" s="107">
        <f>SUM(C4:D4)</f>
        <v>29706.33</v>
      </c>
      <c r="C4" s="181">
        <v>29696.59</v>
      </c>
      <c r="D4" s="153">
        <v>9.74</v>
      </c>
    </row>
    <row r="5" spans="1:36" ht="16.5" thickTop="1" thickBot="1" x14ac:dyDescent="0.3">
      <c r="A5" s="34" t="s">
        <v>8649</v>
      </c>
      <c r="B5" s="107">
        <f>SUM(C5:O5)</f>
        <v>149541.89000000001</v>
      </c>
      <c r="C5" s="166">
        <v>16660.8</v>
      </c>
      <c r="D5" s="166">
        <v>12082.51</v>
      </c>
      <c r="E5" s="166">
        <v>10526.89</v>
      </c>
      <c r="F5" s="166">
        <v>6480.5</v>
      </c>
      <c r="G5" s="166">
        <v>6280</v>
      </c>
      <c r="H5" s="166">
        <v>3639.06</v>
      </c>
      <c r="I5" s="166">
        <v>1667.2</v>
      </c>
      <c r="J5" s="166">
        <v>2069.4699999999998</v>
      </c>
      <c r="K5" s="166">
        <v>6975.27</v>
      </c>
      <c r="L5" s="166">
        <v>15887.53</v>
      </c>
      <c r="M5" s="166">
        <v>1468.4</v>
      </c>
      <c r="N5" s="166">
        <v>1376</v>
      </c>
      <c r="O5" s="34">
        <v>64428.260000000009</v>
      </c>
    </row>
    <row r="6" spans="1:36" ht="16.5" thickTop="1" thickBot="1" x14ac:dyDescent="0.3">
      <c r="A6" t="s">
        <v>8657</v>
      </c>
      <c r="B6" s="107">
        <f>SUM(C6:S6)</f>
        <v>142380.23000000001</v>
      </c>
      <c r="C6" s="176">
        <v>29574.400000000001</v>
      </c>
      <c r="D6" s="176">
        <v>28495.22</v>
      </c>
      <c r="E6" s="176">
        <v>18989.060000000001</v>
      </c>
      <c r="F6" s="176">
        <v>10092.370000000001</v>
      </c>
      <c r="G6" s="176">
        <v>6727.82</v>
      </c>
      <c r="H6" s="176">
        <v>8084.68</v>
      </c>
      <c r="I6" s="176">
        <v>7619.9</v>
      </c>
      <c r="J6" s="176">
        <v>6648.49</v>
      </c>
      <c r="K6" s="176">
        <v>6104.71</v>
      </c>
      <c r="L6" s="176">
        <v>5840.86</v>
      </c>
      <c r="M6" s="176">
        <v>3311.99</v>
      </c>
      <c r="N6" s="176">
        <v>3324.25</v>
      </c>
      <c r="O6" s="176">
        <v>3611.41</v>
      </c>
      <c r="P6" s="176">
        <v>2031.42</v>
      </c>
      <c r="Q6" s="153">
        <v>477.83</v>
      </c>
      <c r="R6" s="153">
        <v>509.72</v>
      </c>
      <c r="S6" s="153">
        <v>936.1</v>
      </c>
    </row>
    <row r="7" spans="1:36" ht="16.5" thickTop="1" thickBot="1" x14ac:dyDescent="0.3">
      <c r="A7" t="s">
        <v>7972</v>
      </c>
      <c r="B7" s="107">
        <f>SUM(C7:Z7)</f>
        <v>165500.59250000003</v>
      </c>
      <c r="C7" s="160">
        <v>27191.79</v>
      </c>
      <c r="D7" s="160">
        <v>19875.330000000002</v>
      </c>
      <c r="E7" s="160">
        <v>18737.47</v>
      </c>
      <c r="F7" s="160">
        <v>9831.9599999999991</v>
      </c>
      <c r="G7" s="160">
        <v>8152.25</v>
      </c>
      <c r="H7" s="160">
        <v>6772.77</v>
      </c>
      <c r="I7" s="160">
        <v>7155.71</v>
      </c>
      <c r="J7" s="160">
        <v>7753.13</v>
      </c>
      <c r="K7" s="160">
        <v>7504.44</v>
      </c>
      <c r="L7" s="160">
        <v>4546.4825000000001</v>
      </c>
      <c r="M7" s="160">
        <v>6558.29</v>
      </c>
      <c r="N7" s="160">
        <v>3390.92</v>
      </c>
      <c r="O7" s="160">
        <v>3635.7</v>
      </c>
      <c r="P7" s="160">
        <v>2574</v>
      </c>
      <c r="Q7" s="160">
        <v>3557.66</v>
      </c>
      <c r="R7" s="160">
        <v>2476.64</v>
      </c>
      <c r="S7" s="160">
        <v>2626</v>
      </c>
      <c r="T7" s="160">
        <v>2624</v>
      </c>
      <c r="U7" s="160">
        <v>2632</v>
      </c>
      <c r="V7" s="160">
        <v>2622</v>
      </c>
      <c r="W7" s="160">
        <v>2436.64</v>
      </c>
      <c r="X7" s="160">
        <v>2026.32</v>
      </c>
      <c r="Y7" s="160">
        <v>2026.34</v>
      </c>
      <c r="Z7" s="34">
        <v>8792.7500000000018</v>
      </c>
    </row>
    <row r="8" spans="1:36" ht="16.5" thickTop="1" thickBot="1" x14ac:dyDescent="0.3">
      <c r="A8" s="154" t="s">
        <v>8656</v>
      </c>
      <c r="B8" s="107">
        <f>SUM(C8:R8)</f>
        <v>141354.56999999998</v>
      </c>
      <c r="C8" s="179">
        <v>25601.68</v>
      </c>
      <c r="D8" s="179">
        <v>12268.02</v>
      </c>
      <c r="E8" s="179">
        <v>10512.32</v>
      </c>
      <c r="F8" s="179">
        <v>10465.780000000001</v>
      </c>
      <c r="G8" s="179">
        <v>10350.790000000001</v>
      </c>
      <c r="H8" s="179">
        <v>8649.89</v>
      </c>
      <c r="I8" s="179">
        <v>8753.7800000000007</v>
      </c>
      <c r="J8" s="179">
        <v>7540.9</v>
      </c>
      <c r="K8" s="179">
        <v>6998.85</v>
      </c>
      <c r="L8" s="179">
        <v>5704.07</v>
      </c>
      <c r="M8" s="179">
        <v>4777.29</v>
      </c>
      <c r="N8" s="179">
        <v>6000.66</v>
      </c>
      <c r="O8" s="179">
        <v>6639.02</v>
      </c>
      <c r="P8" s="179">
        <v>3327.67</v>
      </c>
      <c r="Q8" s="179">
        <v>3468.29</v>
      </c>
      <c r="R8" s="34">
        <v>10295.56</v>
      </c>
    </row>
    <row r="9" spans="1:36" ht="16.5" thickTop="1" thickBot="1" x14ac:dyDescent="0.3">
      <c r="A9" s="37" t="s">
        <v>8641</v>
      </c>
      <c r="B9" s="107">
        <f>SUM(C9:F9)</f>
        <v>30008.899999999998</v>
      </c>
      <c r="C9" s="41">
        <v>24074.19</v>
      </c>
      <c r="D9" s="41">
        <v>1744.7</v>
      </c>
      <c r="E9" s="41">
        <v>1199.67</v>
      </c>
      <c r="F9" s="153">
        <v>2990.34</v>
      </c>
      <c r="AI9" s="162">
        <v>1438.58</v>
      </c>
    </row>
    <row r="10" spans="1:36" ht="16.5" thickTop="1" thickBot="1" x14ac:dyDescent="0.3">
      <c r="A10" s="34" t="s">
        <v>8642</v>
      </c>
      <c r="B10" s="107">
        <f>SUM(C10:E10)</f>
        <v>30796.800000000003</v>
      </c>
      <c r="C10" s="108">
        <v>23308.2</v>
      </c>
      <c r="D10" s="108">
        <v>6132.6</v>
      </c>
      <c r="E10" s="108">
        <v>1356</v>
      </c>
      <c r="AI10" s="162">
        <v>1343.1</v>
      </c>
    </row>
    <row r="11" spans="1:36" ht="16.5" thickTop="1" thickBot="1" x14ac:dyDescent="0.3">
      <c r="A11" s="37" t="s">
        <v>8643</v>
      </c>
      <c r="B11" s="107">
        <f>SUM(C11:T11)</f>
        <v>150690.93999999997</v>
      </c>
      <c r="C11" s="178">
        <v>20427.3</v>
      </c>
      <c r="D11" s="178">
        <v>40491.119999999995</v>
      </c>
      <c r="E11" s="178">
        <v>11727.6</v>
      </c>
      <c r="F11" s="178">
        <v>9070.6</v>
      </c>
      <c r="G11" s="178">
        <v>6830.4</v>
      </c>
      <c r="H11" s="178">
        <v>8059.62</v>
      </c>
      <c r="I11" s="178">
        <v>7058.82</v>
      </c>
      <c r="J11" s="178">
        <v>4596.58</v>
      </c>
      <c r="K11" s="178">
        <v>5643.38</v>
      </c>
      <c r="L11" s="178">
        <v>6730.75</v>
      </c>
      <c r="M11" s="178">
        <v>3392.34</v>
      </c>
      <c r="N11" s="178">
        <v>2722.24</v>
      </c>
      <c r="O11" s="178">
        <v>3423.42</v>
      </c>
      <c r="P11" s="178">
        <v>3425.94</v>
      </c>
      <c r="Q11" s="178">
        <v>3414.6</v>
      </c>
      <c r="R11" s="178">
        <v>2339.5300000000002</v>
      </c>
      <c r="S11" s="178">
        <v>3852.4</v>
      </c>
      <c r="T11" s="34">
        <v>7484.2999999999993</v>
      </c>
      <c r="V11" s="183"/>
      <c r="W11" s="184"/>
      <c r="X11" s="185"/>
    </row>
    <row r="12" spans="1:36" ht="16.5" thickTop="1" thickBot="1" x14ac:dyDescent="0.3">
      <c r="A12" s="108" t="s">
        <v>8653</v>
      </c>
      <c r="B12" s="107">
        <f>SUM(C12:AJ12)</f>
        <v>249447.25</v>
      </c>
      <c r="C12" s="162">
        <v>19167.59</v>
      </c>
      <c r="D12" s="162">
        <v>18870.29</v>
      </c>
      <c r="E12" s="162">
        <v>17801.189999999999</v>
      </c>
      <c r="F12" s="162">
        <v>12295.36</v>
      </c>
      <c r="G12" s="162">
        <v>11512.32</v>
      </c>
      <c r="H12" s="162">
        <v>10632.83</v>
      </c>
      <c r="I12" s="162">
        <v>9883.7900000000009</v>
      </c>
      <c r="J12" s="162">
        <v>9614</v>
      </c>
      <c r="K12" s="162">
        <v>9199.1299999999992</v>
      </c>
      <c r="L12" s="162">
        <v>9052</v>
      </c>
      <c r="M12" s="162">
        <v>8949.4500000000007</v>
      </c>
      <c r="N12" s="162">
        <v>8917.6</v>
      </c>
      <c r="O12" s="162">
        <v>8113.94</v>
      </c>
      <c r="P12" s="162">
        <v>6804.63</v>
      </c>
      <c r="Q12" s="162">
        <v>8254.16</v>
      </c>
      <c r="R12" s="162">
        <v>8276.2999999999993</v>
      </c>
      <c r="S12" s="162">
        <v>5978.42</v>
      </c>
      <c r="T12" s="162">
        <v>6393.3</v>
      </c>
      <c r="U12" s="162">
        <v>4736.16</v>
      </c>
      <c r="V12" s="162">
        <v>4822.13</v>
      </c>
      <c r="W12" s="162">
        <v>5936.65</v>
      </c>
      <c r="X12" s="162">
        <v>5927.01</v>
      </c>
      <c r="Y12" s="162">
        <v>3130.76</v>
      </c>
      <c r="Z12" s="162">
        <v>3237.47</v>
      </c>
      <c r="AA12" s="162">
        <v>4478.1099999999997</v>
      </c>
      <c r="AB12" s="162">
        <v>2288.46</v>
      </c>
      <c r="AC12" s="162">
        <v>1907.05</v>
      </c>
      <c r="AD12" s="162">
        <v>2144.8000000000002</v>
      </c>
      <c r="AE12" s="162">
        <v>2151.69</v>
      </c>
      <c r="AF12" s="162">
        <v>1823.5</v>
      </c>
      <c r="AG12" s="162">
        <v>2165.09</v>
      </c>
      <c r="AH12" s="162">
        <v>1142.75</v>
      </c>
      <c r="AI12" s="162">
        <f>AI9+AI10</f>
        <v>2781.68</v>
      </c>
      <c r="AJ12" s="34">
        <v>11057.64</v>
      </c>
    </row>
    <row r="13" spans="1:36" ht="16.5" thickTop="1" thickBot="1" x14ac:dyDescent="0.3">
      <c r="A13" s="108" t="s">
        <v>8644</v>
      </c>
      <c r="B13" s="107">
        <f>SUM(C13:AA13)</f>
        <v>163153.91</v>
      </c>
      <c r="C13" s="165">
        <v>18870.29</v>
      </c>
      <c r="D13" s="165">
        <v>12403.8</v>
      </c>
      <c r="E13" s="165">
        <v>12063.8</v>
      </c>
      <c r="F13" s="165">
        <v>11563.18</v>
      </c>
      <c r="G13" s="165">
        <v>10822.51</v>
      </c>
      <c r="H13" s="165">
        <v>9514.15</v>
      </c>
      <c r="I13" s="165">
        <v>6892.26</v>
      </c>
      <c r="J13" s="165">
        <v>7418.84</v>
      </c>
      <c r="K13" s="165">
        <v>7307.82</v>
      </c>
      <c r="L13" s="165">
        <v>7215.01</v>
      </c>
      <c r="M13" s="165">
        <v>6522.73</v>
      </c>
      <c r="N13" s="165">
        <v>6107.4</v>
      </c>
      <c r="O13" s="165">
        <v>4399.2299999999996</v>
      </c>
      <c r="P13" s="165">
        <v>3385.06</v>
      </c>
      <c r="Q13" s="165">
        <v>3619.2</v>
      </c>
      <c r="R13" s="165">
        <v>3257.26</v>
      </c>
      <c r="S13" s="165">
        <v>4116.8100000000004</v>
      </c>
      <c r="T13" s="165">
        <v>4363.99</v>
      </c>
      <c r="U13" s="165">
        <v>3762.01</v>
      </c>
      <c r="V13" s="165">
        <v>4390.28</v>
      </c>
      <c r="W13" s="165">
        <v>4012.23</v>
      </c>
      <c r="X13" s="165">
        <v>2863.22</v>
      </c>
      <c r="Y13" s="165">
        <v>1333.45</v>
      </c>
      <c r="Z13" s="165">
        <f>Z14+Z15</f>
        <v>2389.25</v>
      </c>
      <c r="AA13" s="34">
        <v>4560.1299999999992</v>
      </c>
    </row>
    <row r="14" spans="1:36" ht="16.5" thickTop="1" thickBot="1" x14ac:dyDescent="0.3">
      <c r="A14" s="154" t="s">
        <v>8645</v>
      </c>
      <c r="B14" s="107">
        <f>SUM(C14)</f>
        <v>17835</v>
      </c>
      <c r="C14" s="181">
        <v>17835</v>
      </c>
      <c r="Z14">
        <v>1213.02</v>
      </c>
    </row>
    <row r="15" spans="1:36" ht="16.5" thickTop="1" thickBot="1" x14ac:dyDescent="0.3">
      <c r="A15" t="s">
        <v>8646</v>
      </c>
      <c r="B15" s="107">
        <f>SUM(C15:G15)</f>
        <v>50373.07</v>
      </c>
      <c r="C15" s="158">
        <v>15163.77</v>
      </c>
      <c r="D15" s="158">
        <v>14736.2</v>
      </c>
      <c r="E15" s="158">
        <v>2210.62</v>
      </c>
      <c r="F15" s="158">
        <v>14574</v>
      </c>
      <c r="G15" s="153">
        <v>3688.48</v>
      </c>
      <c r="Z15">
        <v>1176.23</v>
      </c>
    </row>
    <row r="16" spans="1:36" ht="16.5" thickTop="1" thickBot="1" x14ac:dyDescent="0.3">
      <c r="A16" t="s">
        <v>8650</v>
      </c>
      <c r="B16" s="107">
        <f>SUM(C16:P16)</f>
        <v>136699.50999999998</v>
      </c>
      <c r="C16" s="39">
        <v>14684.98</v>
      </c>
      <c r="D16" s="39">
        <v>26432.959999999999</v>
      </c>
      <c r="E16" s="39">
        <v>24475</v>
      </c>
      <c r="F16" s="39">
        <v>11380.86</v>
      </c>
      <c r="G16" s="39">
        <v>11013.73</v>
      </c>
      <c r="H16" s="39">
        <v>10279.48</v>
      </c>
      <c r="I16" s="39">
        <v>9178.11</v>
      </c>
      <c r="J16" s="39">
        <v>6730.61</v>
      </c>
      <c r="K16" s="39">
        <v>4894.99</v>
      </c>
      <c r="L16" s="39">
        <v>4894.99</v>
      </c>
      <c r="M16" s="39">
        <v>4709.25</v>
      </c>
      <c r="N16" s="39">
        <v>2492.73</v>
      </c>
      <c r="O16" s="39">
        <v>4405.49</v>
      </c>
      <c r="P16" s="153">
        <v>1126.33</v>
      </c>
    </row>
    <row r="17" spans="1:19" ht="16.5" thickTop="1" thickBot="1" x14ac:dyDescent="0.3">
      <c r="A17" s="34" t="s">
        <v>8647</v>
      </c>
      <c r="B17" s="107">
        <f>SUM(C17:K17)</f>
        <v>36311.57</v>
      </c>
      <c r="C17" s="171">
        <v>14562.8</v>
      </c>
      <c r="D17" s="171">
        <v>7246.2</v>
      </c>
      <c r="E17" s="171">
        <v>5226.5</v>
      </c>
      <c r="F17" s="171">
        <v>1816.94</v>
      </c>
      <c r="G17" s="171">
        <v>2178.9</v>
      </c>
      <c r="H17" s="171">
        <v>1705.22</v>
      </c>
      <c r="I17" s="171">
        <v>1633</v>
      </c>
      <c r="J17" s="153">
        <v>338.9</v>
      </c>
      <c r="K17" s="153">
        <v>1603.11</v>
      </c>
    </row>
    <row r="18" spans="1:19" ht="16.5" thickTop="1" thickBot="1" x14ac:dyDescent="0.3">
      <c r="A18" s="154" t="s">
        <v>8648</v>
      </c>
      <c r="B18" s="107">
        <f>SUM(C18:L18)</f>
        <v>40929</v>
      </c>
      <c r="C18" s="112">
        <v>11331.8</v>
      </c>
      <c r="D18" s="112">
        <v>7047.81</v>
      </c>
      <c r="E18" s="112">
        <v>5427.83</v>
      </c>
      <c r="F18" s="112">
        <v>4224.1899999999996</v>
      </c>
      <c r="G18" s="112">
        <v>3377.01</v>
      </c>
      <c r="H18" s="112">
        <v>3954.72</v>
      </c>
      <c r="I18" s="112">
        <v>2427.44</v>
      </c>
      <c r="J18" s="112">
        <v>1811.43</v>
      </c>
      <c r="K18" s="112">
        <v>1167.03</v>
      </c>
      <c r="L18" s="153">
        <v>159.74</v>
      </c>
    </row>
    <row r="19" spans="1:19" ht="16.5" thickTop="1" thickBot="1" x14ac:dyDescent="0.3">
      <c r="A19" t="s">
        <v>7914</v>
      </c>
      <c r="B19" s="107">
        <f>SUM(C19:S19)</f>
        <v>103637.18</v>
      </c>
      <c r="C19" s="37">
        <v>9489.6299999999992</v>
      </c>
      <c r="D19" s="37">
        <v>8081.53</v>
      </c>
      <c r="E19" s="37">
        <v>7946.84</v>
      </c>
      <c r="F19" s="37">
        <v>4669.33</v>
      </c>
      <c r="G19" s="37">
        <v>5513.13</v>
      </c>
      <c r="H19" s="37">
        <v>4405.8999999999996</v>
      </c>
      <c r="I19" s="37">
        <v>3232.61</v>
      </c>
      <c r="J19" s="37">
        <v>4076.68</v>
      </c>
      <c r="K19" s="37">
        <v>3935.06</v>
      </c>
      <c r="L19" s="37">
        <v>2379.2399999999998</v>
      </c>
      <c r="M19" s="37">
        <v>1721.52</v>
      </c>
      <c r="N19" s="37">
        <v>1710.2</v>
      </c>
      <c r="O19" s="37">
        <v>2082.23</v>
      </c>
      <c r="P19" s="37">
        <v>1795.9</v>
      </c>
      <c r="Q19" s="37">
        <v>1832.71</v>
      </c>
      <c r="R19" s="37">
        <f>13774.05-1635.73</f>
        <v>12138.32</v>
      </c>
      <c r="S19" s="34">
        <v>28626.350000000006</v>
      </c>
    </row>
    <row r="20" spans="1:19" ht="16.5" thickTop="1" thickBot="1" x14ac:dyDescent="0.3">
      <c r="A20" s="108" t="s">
        <v>8654</v>
      </c>
      <c r="B20" s="107">
        <f>SUM(C20:H20)</f>
        <v>31560.23</v>
      </c>
      <c r="C20" s="156">
        <v>10255.99</v>
      </c>
      <c r="D20" s="156">
        <v>7663.33</v>
      </c>
      <c r="E20" s="156">
        <v>4554.57</v>
      </c>
      <c r="F20" s="156">
        <v>6500.32</v>
      </c>
      <c r="G20" s="156">
        <v>1991.04</v>
      </c>
      <c r="H20" s="153">
        <v>594.98</v>
      </c>
    </row>
    <row r="21" spans="1:19" ht="16.5" thickTop="1" thickBot="1" x14ac:dyDescent="0.3">
      <c r="A21" s="34" t="s">
        <v>8651</v>
      </c>
      <c r="B21" s="107">
        <f>SUM(C21)</f>
        <v>10230.540000000001</v>
      </c>
      <c r="C21" s="181">
        <v>10230.540000000001</v>
      </c>
    </row>
    <row r="22" spans="1:19" ht="16.5" thickTop="1" thickBot="1" x14ac:dyDescent="0.3">
      <c r="A22" s="154" t="s">
        <v>8652</v>
      </c>
      <c r="B22" s="107">
        <f>SUM(C22)</f>
        <v>9604.5</v>
      </c>
      <c r="C22" s="181">
        <v>9604.5</v>
      </c>
    </row>
    <row r="23" spans="1:19" ht="16.5" thickTop="1" thickBot="1" x14ac:dyDescent="0.3">
      <c r="A23" t="s">
        <v>8655</v>
      </c>
      <c r="B23" s="107">
        <f>SUM(C23:I23)</f>
        <v>100757.56</v>
      </c>
      <c r="C23" s="161">
        <v>7846.86</v>
      </c>
      <c r="D23" s="161">
        <v>6392.36</v>
      </c>
      <c r="E23" s="161">
        <v>1714.88</v>
      </c>
      <c r="F23" s="161">
        <v>1723.65</v>
      </c>
      <c r="G23" s="161">
        <v>1733.05</v>
      </c>
      <c r="H23" s="161">
        <v>16998.759999999998</v>
      </c>
      <c r="I23" s="34">
        <v>64347.999999999993</v>
      </c>
    </row>
    <row r="24" spans="1:19" ht="16.5" thickTop="1" thickBot="1" x14ac:dyDescent="0.3">
      <c r="A24" s="154" t="s">
        <v>8663</v>
      </c>
      <c r="B24" s="107">
        <f>SUM(C24:L24)</f>
        <v>37858.42</v>
      </c>
      <c r="C24" s="173">
        <v>4908.09</v>
      </c>
      <c r="D24" s="173">
        <v>4721.9799999999996</v>
      </c>
      <c r="E24" s="173">
        <v>5361.39</v>
      </c>
      <c r="F24" s="173">
        <v>5370.49</v>
      </c>
      <c r="G24" s="173">
        <v>3792.61</v>
      </c>
      <c r="H24" s="173">
        <v>2442.0500000000002</v>
      </c>
      <c r="I24" s="173">
        <v>1635.73</v>
      </c>
      <c r="J24" s="173">
        <v>2100.5</v>
      </c>
      <c r="L24" s="34">
        <v>7525.58</v>
      </c>
    </row>
    <row r="25" spans="1:19" ht="16.5" thickTop="1" thickBot="1" x14ac:dyDescent="0.3">
      <c r="A25" t="s">
        <v>8665</v>
      </c>
      <c r="B25" s="107">
        <f>SUM(C25:L25)</f>
        <v>306.57</v>
      </c>
      <c r="C25" s="153">
        <v>306.57</v>
      </c>
    </row>
    <row r="26" spans="1:19" ht="15.75" thickTop="1" x14ac:dyDescent="0.25"/>
    <row r="27" spans="1:19" x14ac:dyDescent="0.25">
      <c r="C27" s="154" t="s">
        <v>8666</v>
      </c>
      <c r="D27" s="154">
        <f>D4+Q6+R6+S6+F9+G15+P16+J17+K17+L18+H20+C25</f>
        <v>12741.839999999998</v>
      </c>
    </row>
    <row r="28" spans="1:19" x14ac:dyDescent="0.25">
      <c r="C28" s="34" t="s">
        <v>8667</v>
      </c>
      <c r="D28" s="34">
        <f>O5+Z7+R8+T11+AJ12+AA13+S19+I23+L24</f>
        <v>207118.57</v>
      </c>
    </row>
    <row r="29" spans="1:19" x14ac:dyDescent="0.25">
      <c r="D29">
        <f>SUM(D27:D28)</f>
        <v>219860.41</v>
      </c>
    </row>
    <row r="30" spans="1:19" x14ac:dyDescent="0.25">
      <c r="C30" t="s">
        <v>8668</v>
      </c>
      <c r="D30">
        <v>1691938.4925000004</v>
      </c>
    </row>
    <row r="31" spans="1:19" x14ac:dyDescent="0.25">
      <c r="C31" t="s">
        <v>439</v>
      </c>
      <c r="D31" s="108">
        <f>D29+D30</f>
        <v>1911798.9025000003</v>
      </c>
    </row>
    <row r="32" spans="1:19" x14ac:dyDescent="0.25">
      <c r="D32" s="34">
        <v>1911798.8625000021</v>
      </c>
    </row>
    <row r="33" spans="1:4" x14ac:dyDescent="0.25">
      <c r="D33">
        <f>D32-D31</f>
        <v>-3.9999998174607754E-2</v>
      </c>
    </row>
    <row r="35" spans="1:4" x14ac:dyDescent="0.25">
      <c r="A35" t="s">
        <v>8669</v>
      </c>
      <c r="B35" t="s">
        <v>414</v>
      </c>
    </row>
    <row r="36" spans="1:4" x14ac:dyDescent="0.25">
      <c r="A36" s="34" t="s">
        <v>8649</v>
      </c>
      <c r="B36" s="186">
        <f>B5+B10+B17+B21+B4</f>
        <v>256587.13</v>
      </c>
    </row>
    <row r="37" spans="1:4" x14ac:dyDescent="0.25">
      <c r="A37" s="108" t="s">
        <v>8673</v>
      </c>
      <c r="B37" s="187">
        <f>B12+B13+B20</f>
        <v>444161.39</v>
      </c>
    </row>
    <row r="38" spans="1:4" x14ac:dyDescent="0.25">
      <c r="A38" s="154" t="s">
        <v>8671</v>
      </c>
      <c r="B38" s="188">
        <f>B24+B14+B8+B22+B18</f>
        <v>247581.49</v>
      </c>
    </row>
    <row r="39" spans="1:4" x14ac:dyDescent="0.25">
      <c r="A39" t="s">
        <v>7914</v>
      </c>
      <c r="B39" s="189">
        <v>103637.18</v>
      </c>
    </row>
    <row r="40" spans="1:4" x14ac:dyDescent="0.25">
      <c r="A40" t="s">
        <v>8650</v>
      </c>
      <c r="B40" s="189">
        <v>136699.50999999998</v>
      </c>
    </row>
    <row r="41" spans="1:4" x14ac:dyDescent="0.25">
      <c r="A41" s="37" t="s">
        <v>8670</v>
      </c>
      <c r="B41" s="189">
        <f>150690.94+B9</f>
        <v>180699.84</v>
      </c>
    </row>
    <row r="42" spans="1:4" x14ac:dyDescent="0.25">
      <c r="A42" t="s">
        <v>7972</v>
      </c>
      <c r="B42" s="189">
        <v>165500.59250000003</v>
      </c>
    </row>
    <row r="43" spans="1:4" x14ac:dyDescent="0.25">
      <c r="A43" t="s">
        <v>8672</v>
      </c>
      <c r="B43" s="189">
        <v>142380.23000000001</v>
      </c>
    </row>
    <row r="44" spans="1:4" x14ac:dyDescent="0.25">
      <c r="A44" t="s">
        <v>8640</v>
      </c>
      <c r="B44" s="189">
        <v>83114.34</v>
      </c>
    </row>
    <row r="45" spans="1:4" x14ac:dyDescent="0.25">
      <c r="A45" t="s">
        <v>8655</v>
      </c>
      <c r="B45" s="189">
        <v>100757.56</v>
      </c>
    </row>
    <row r="46" spans="1:4" x14ac:dyDescent="0.25">
      <c r="A46" t="s">
        <v>8646</v>
      </c>
      <c r="B46" s="189">
        <f>50373.07+B25</f>
        <v>50679.64</v>
      </c>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opLeftCell="A2" workbookViewId="0">
      <selection activeCell="J12" sqref="J12"/>
    </sheetView>
  </sheetViews>
  <sheetFormatPr defaultRowHeight="15" x14ac:dyDescent="0.25"/>
  <cols>
    <col min="1" max="1" width="43.140625" style="51" customWidth="1"/>
    <col min="2" max="2" width="21.140625" style="51" customWidth="1"/>
    <col min="3" max="6" width="9.140625" style="51"/>
    <col min="7" max="7" width="13.5703125" style="51" bestFit="1" customWidth="1"/>
    <col min="8" max="11" width="9.140625" style="51"/>
    <col min="12" max="12" width="44" style="51" bestFit="1" customWidth="1"/>
    <col min="13" max="14" width="9.140625" style="51"/>
    <col min="15" max="15" width="15.42578125" style="51" bestFit="1" customWidth="1"/>
    <col min="16" max="16384" width="9.140625" style="51"/>
  </cols>
  <sheetData>
    <row r="1" spans="1:15" x14ac:dyDescent="0.25">
      <c r="C1" s="51">
        <v>2013</v>
      </c>
      <c r="D1" s="51">
        <v>2014</v>
      </c>
      <c r="E1" s="51">
        <v>2014</v>
      </c>
      <c r="F1" s="51">
        <v>2014</v>
      </c>
    </row>
    <row r="3" spans="1:15" x14ac:dyDescent="0.25">
      <c r="G3" s="51" t="s">
        <v>271</v>
      </c>
    </row>
    <row r="4" spans="1:15" x14ac:dyDescent="0.25">
      <c r="C4" s="51">
        <f t="shared" ref="C4:E4" si="0">+SUM(C6:C42)</f>
        <v>0</v>
      </c>
      <c r="D4" s="51">
        <f t="shared" si="0"/>
        <v>978052</v>
      </c>
      <c r="E4" s="51">
        <f t="shared" si="0"/>
        <v>889854</v>
      </c>
      <c r="F4" s="51">
        <f>+SUM(F6:F42)</f>
        <v>721848.87000000011</v>
      </c>
      <c r="G4" s="51">
        <f>(F4*1000/M6)/1000000</f>
        <v>162.41031138910139</v>
      </c>
    </row>
    <row r="5" spans="1:15" x14ac:dyDescent="0.25">
      <c r="C5" s="51" t="s">
        <v>272</v>
      </c>
      <c r="D5" s="51" t="s">
        <v>273</v>
      </c>
      <c r="E5" s="51" t="s">
        <v>274</v>
      </c>
      <c r="F5" s="51" t="s">
        <v>272</v>
      </c>
    </row>
    <row r="6" spans="1:15" ht="30" x14ac:dyDescent="0.25">
      <c r="A6" s="52" t="s">
        <v>16</v>
      </c>
      <c r="B6" s="52" t="s">
        <v>8</v>
      </c>
      <c r="C6" s="53"/>
      <c r="D6" s="53">
        <v>309349</v>
      </c>
      <c r="E6" s="53">
        <v>224476</v>
      </c>
      <c r="F6" s="53">
        <v>139169.32999999999</v>
      </c>
      <c r="L6" s="34" t="s">
        <v>275</v>
      </c>
      <c r="M6" s="34">
        <v>4.4446000000000003</v>
      </c>
    </row>
    <row r="7" spans="1:15" ht="75" x14ac:dyDescent="0.25">
      <c r="A7" s="52" t="s">
        <v>16</v>
      </c>
      <c r="B7" s="52" t="s">
        <v>15</v>
      </c>
      <c r="C7" s="53"/>
      <c r="D7" s="53">
        <v>114296</v>
      </c>
      <c r="E7" s="53">
        <v>115441</v>
      </c>
      <c r="F7" s="53">
        <v>85103.1</v>
      </c>
      <c r="M7" s="51" t="s">
        <v>276</v>
      </c>
      <c r="N7" s="51" t="s">
        <v>277</v>
      </c>
      <c r="O7" s="51" t="s">
        <v>278</v>
      </c>
    </row>
    <row r="8" spans="1:15" ht="30" x14ac:dyDescent="0.25">
      <c r="A8" s="54" t="s">
        <v>24</v>
      </c>
      <c r="B8" s="55" t="s">
        <v>9</v>
      </c>
      <c r="C8" s="56"/>
      <c r="D8" s="56">
        <v>25500</v>
      </c>
      <c r="E8" s="56">
        <v>24000</v>
      </c>
      <c r="F8" s="56">
        <v>24856.21</v>
      </c>
      <c r="M8" s="57">
        <f>SUM(M9:M18)</f>
        <v>162.41031138910137</v>
      </c>
    </row>
    <row r="9" spans="1:15" ht="45" x14ac:dyDescent="0.25">
      <c r="A9" s="54" t="s">
        <v>24</v>
      </c>
      <c r="B9" s="58" t="s">
        <v>11</v>
      </c>
      <c r="C9" s="59"/>
      <c r="D9" s="59">
        <v>79000</v>
      </c>
      <c r="E9" s="59">
        <v>90900</v>
      </c>
      <c r="F9" s="59">
        <v>87810.83</v>
      </c>
      <c r="L9" s="54" t="s">
        <v>279</v>
      </c>
      <c r="M9" s="57">
        <f>(N9*1000/M6)/1000000</f>
        <v>9.4711537596184119</v>
      </c>
      <c r="N9" s="51">
        <f>24856.21+2624.12+14615.16</f>
        <v>42095.49</v>
      </c>
      <c r="O9" s="60">
        <f>M9*100/M8</f>
        <v>5.8316209596615423</v>
      </c>
    </row>
    <row r="10" spans="1:15" ht="30" x14ac:dyDescent="0.25">
      <c r="A10" s="54" t="s">
        <v>25</v>
      </c>
      <c r="B10" s="55" t="s">
        <v>10</v>
      </c>
      <c r="C10" s="56"/>
      <c r="D10" s="56">
        <v>2500</v>
      </c>
      <c r="E10" s="56">
        <v>2550</v>
      </c>
      <c r="F10" s="56">
        <v>2624.12</v>
      </c>
      <c r="L10" s="54" t="s">
        <v>280</v>
      </c>
      <c r="M10" s="57">
        <f>(N10*1000/M6)/1000000</f>
        <v>24.274710885119017</v>
      </c>
      <c r="N10" s="51">
        <f>87810.83+6933.75+13146.8</f>
        <v>107891.38</v>
      </c>
      <c r="O10" s="60">
        <f>M10*100/M8</f>
        <v>14.946533060306653</v>
      </c>
    </row>
    <row r="11" spans="1:15" ht="45" x14ac:dyDescent="0.25">
      <c r="A11" s="54" t="s">
        <v>25</v>
      </c>
      <c r="B11" s="58" t="s">
        <v>26</v>
      </c>
      <c r="C11" s="59"/>
      <c r="D11" s="59">
        <v>6000</v>
      </c>
      <c r="E11" s="59">
        <v>6600</v>
      </c>
      <c r="F11" s="59">
        <v>6933.75</v>
      </c>
      <c r="L11" s="51" t="s">
        <v>281</v>
      </c>
      <c r="M11" s="57">
        <f>(N11*1000/M6)/1000000</f>
        <v>3.1585294514691986</v>
      </c>
      <c r="N11" s="51">
        <f>F17+F18+F22+F27+F21+1297.57</f>
        <v>14038.400000000001</v>
      </c>
      <c r="O11" s="60">
        <f>M11*100/M8</f>
        <v>1.9447838160361741</v>
      </c>
    </row>
    <row r="12" spans="1:15" ht="30" x14ac:dyDescent="0.25">
      <c r="A12" s="54" t="s">
        <v>25</v>
      </c>
      <c r="B12" s="54" t="s">
        <v>27</v>
      </c>
      <c r="D12" s="51">
        <v>2</v>
      </c>
      <c r="E12" s="51">
        <v>3</v>
      </c>
      <c r="F12" s="51">
        <v>2.82</v>
      </c>
      <c r="L12" s="54" t="s">
        <v>282</v>
      </c>
      <c r="M12" s="57">
        <f>(N12*1000/M6)/1000000</f>
        <v>1.9723102191423303</v>
      </c>
      <c r="N12" s="51">
        <f>6630.83+F26</f>
        <v>8766.130000000001</v>
      </c>
      <c r="O12" s="60">
        <f>M12*100/M8</f>
        <v>1.2143996291079602</v>
      </c>
    </row>
    <row r="13" spans="1:15" x14ac:dyDescent="0.25">
      <c r="A13" s="54" t="s">
        <v>2</v>
      </c>
      <c r="B13" s="54"/>
      <c r="D13" s="51">
        <v>7600</v>
      </c>
      <c r="E13" s="51">
        <v>7000</v>
      </c>
      <c r="F13" s="51">
        <v>6630.83</v>
      </c>
      <c r="L13" s="51" t="s">
        <v>283</v>
      </c>
      <c r="M13" s="57">
        <f>(N13*1000/M6)/1000000</f>
        <v>8.9097781577644763</v>
      </c>
      <c r="N13" s="51">
        <f>F23+F24+F32+F33+F34</f>
        <v>39600.399999999994</v>
      </c>
      <c r="O13" s="60">
        <f>M13*100/M8</f>
        <v>5.4859682747719747</v>
      </c>
    </row>
    <row r="14" spans="1:15" x14ac:dyDescent="0.25">
      <c r="A14" s="54" t="s">
        <v>28</v>
      </c>
      <c r="B14" s="54"/>
      <c r="D14" s="51">
        <v>750</v>
      </c>
      <c r="E14" s="51">
        <v>1300</v>
      </c>
      <c r="F14" s="51">
        <v>1294.75</v>
      </c>
      <c r="L14" s="51" t="s">
        <v>284</v>
      </c>
      <c r="M14" s="57">
        <f>(N14*1000/M6)/1000000</f>
        <v>1.9261710840120594</v>
      </c>
      <c r="N14" s="51">
        <f>F28+F29+F30</f>
        <v>8561.06</v>
      </c>
      <c r="O14" s="60">
        <f>M14*100/M8</f>
        <v>1.1859906354082121</v>
      </c>
    </row>
    <row r="15" spans="1:15" ht="60" x14ac:dyDescent="0.25">
      <c r="A15" s="61" t="s">
        <v>31</v>
      </c>
      <c r="B15" s="61"/>
      <c r="C15" s="62"/>
      <c r="D15" s="62">
        <v>146412</v>
      </c>
      <c r="E15" s="62">
        <v>163026</v>
      </c>
      <c r="F15" s="62">
        <v>163026</v>
      </c>
      <c r="L15" s="51" t="s">
        <v>285</v>
      </c>
      <c r="M15" s="57">
        <f>(N15*1000/M6)/1000000</f>
        <v>49.388147414840475</v>
      </c>
      <c r="N15" s="51">
        <f>56484.56+F15</f>
        <v>219510.56</v>
      </c>
      <c r="O15" s="60">
        <f>M15*100/M8</f>
        <v>30.409490008621891</v>
      </c>
    </row>
    <row r="16" spans="1:15" ht="30" x14ac:dyDescent="0.25">
      <c r="A16" s="61" t="s">
        <v>32</v>
      </c>
      <c r="B16" s="61"/>
      <c r="C16" s="62"/>
      <c r="D16" s="62">
        <v>0</v>
      </c>
      <c r="E16" s="62">
        <v>56485</v>
      </c>
      <c r="F16" s="62">
        <v>56484.56</v>
      </c>
      <c r="L16" s="51" t="s">
        <v>16</v>
      </c>
      <c r="M16" s="57">
        <f>(N16*1000/M6)/1000000</f>
        <v>50.459530666426673</v>
      </c>
      <c r="N16" s="51">
        <f>F6+F7</f>
        <v>224272.43</v>
      </c>
      <c r="O16" s="60">
        <f>M16*100/M8</f>
        <v>31.069166874223964</v>
      </c>
    </row>
    <row r="17" spans="1:15" x14ac:dyDescent="0.25">
      <c r="A17" s="54" t="s">
        <v>34</v>
      </c>
      <c r="B17" s="54"/>
      <c r="D17" s="51">
        <v>2</v>
      </c>
      <c r="E17" s="51">
        <v>180</v>
      </c>
      <c r="F17" s="51">
        <v>174.1</v>
      </c>
      <c r="L17" s="51" t="s">
        <v>286</v>
      </c>
      <c r="M17" s="57">
        <f>(N17*1000/M6)/1000000</f>
        <v>5.6706407775727845</v>
      </c>
      <c r="N17" s="51">
        <f>F42+F41+F36</f>
        <v>25203.73</v>
      </c>
      <c r="O17" s="60">
        <f>M17*100/M8</f>
        <v>3.4915521859859671</v>
      </c>
    </row>
    <row r="18" spans="1:15" x14ac:dyDescent="0.25">
      <c r="A18" s="54" t="s">
        <v>36</v>
      </c>
      <c r="B18" s="54"/>
      <c r="D18" s="51">
        <v>700</v>
      </c>
      <c r="E18" s="51">
        <v>720</v>
      </c>
      <c r="F18" s="51">
        <v>770.49</v>
      </c>
      <c r="L18" s="51" t="s">
        <v>287</v>
      </c>
      <c r="M18" s="57">
        <f>(N18*1000/M6)/1000000</f>
        <v>7.1793389731359394</v>
      </c>
      <c r="N18" s="51">
        <f>F38+F39+F40+1080.33</f>
        <v>31909.29</v>
      </c>
      <c r="O18" s="60">
        <f>M18*100/M8</f>
        <v>4.4204945558756634</v>
      </c>
    </row>
    <row r="19" spans="1:15" ht="45" x14ac:dyDescent="0.25">
      <c r="A19" s="54" t="s">
        <v>38</v>
      </c>
      <c r="B19" s="55" t="s">
        <v>12</v>
      </c>
      <c r="C19" s="56"/>
      <c r="D19" s="56">
        <v>14500</v>
      </c>
      <c r="E19" s="56">
        <v>13900</v>
      </c>
      <c r="F19" s="56">
        <v>14615.16</v>
      </c>
    </row>
    <row r="20" spans="1:15" ht="45" x14ac:dyDescent="0.25">
      <c r="A20" s="54" t="s">
        <v>38</v>
      </c>
      <c r="B20" s="58" t="s">
        <v>13</v>
      </c>
      <c r="C20" s="59"/>
      <c r="D20" s="59">
        <v>14500</v>
      </c>
      <c r="E20" s="59">
        <v>12650</v>
      </c>
      <c r="F20" s="59">
        <v>13146.8</v>
      </c>
    </row>
    <row r="21" spans="1:15" ht="30" x14ac:dyDescent="0.25">
      <c r="A21" s="54" t="s">
        <v>14</v>
      </c>
      <c r="B21" s="54"/>
      <c r="D21" s="51">
        <v>5200</v>
      </c>
      <c r="E21" s="51">
        <v>4600</v>
      </c>
      <c r="F21" s="51">
        <v>5108.26</v>
      </c>
    </row>
    <row r="22" spans="1:15" x14ac:dyDescent="0.25">
      <c r="A22" s="54" t="s">
        <v>41</v>
      </c>
      <c r="B22" s="54"/>
      <c r="D22" s="51">
        <v>7000</v>
      </c>
      <c r="E22" s="51">
        <v>6600</v>
      </c>
      <c r="F22" s="51">
        <v>6619.26</v>
      </c>
    </row>
    <row r="23" spans="1:15" x14ac:dyDescent="0.25">
      <c r="A23" s="54" t="s">
        <v>0</v>
      </c>
      <c r="B23" s="54"/>
      <c r="D23" s="51">
        <v>4400</v>
      </c>
      <c r="E23" s="51">
        <v>4100</v>
      </c>
      <c r="F23" s="51">
        <v>4377.99</v>
      </c>
    </row>
    <row r="24" spans="1:15" x14ac:dyDescent="0.25">
      <c r="A24" s="54" t="s">
        <v>47</v>
      </c>
      <c r="B24" s="54"/>
      <c r="D24" s="51">
        <v>10</v>
      </c>
      <c r="E24" s="51">
        <v>5</v>
      </c>
      <c r="F24" s="51">
        <v>3.06</v>
      </c>
    </row>
    <row r="25" spans="1:15" ht="30" x14ac:dyDescent="0.25">
      <c r="A25" s="54" t="s">
        <v>72</v>
      </c>
      <c r="B25" s="54"/>
      <c r="D25" s="51">
        <v>8</v>
      </c>
      <c r="E25" s="51">
        <v>3</v>
      </c>
      <c r="F25" s="51">
        <v>0</v>
      </c>
    </row>
    <row r="26" spans="1:15" x14ac:dyDescent="0.25">
      <c r="A26" s="54" t="s">
        <v>1</v>
      </c>
      <c r="B26" s="54"/>
      <c r="D26" s="51">
        <v>2100</v>
      </c>
      <c r="E26" s="51">
        <v>2150</v>
      </c>
      <c r="F26" s="51">
        <v>2135.3000000000002</v>
      </c>
    </row>
    <row r="27" spans="1:15" ht="30" x14ac:dyDescent="0.25">
      <c r="A27" s="54" t="s">
        <v>49</v>
      </c>
      <c r="B27" s="54"/>
      <c r="D27" s="51">
        <v>70</v>
      </c>
      <c r="E27" s="51">
        <v>71</v>
      </c>
      <c r="F27" s="51">
        <v>68.72</v>
      </c>
    </row>
    <row r="28" spans="1:15" ht="30" x14ac:dyDescent="0.25">
      <c r="A28" s="54" t="s">
        <v>51</v>
      </c>
      <c r="B28" s="54"/>
      <c r="D28" s="51">
        <v>8700</v>
      </c>
      <c r="E28" s="51">
        <v>8600</v>
      </c>
      <c r="F28" s="51">
        <v>8559.16</v>
      </c>
    </row>
    <row r="29" spans="1:15" x14ac:dyDescent="0.25">
      <c r="A29" s="54" t="s">
        <v>52</v>
      </c>
      <c r="B29" s="54"/>
      <c r="D29" s="51">
        <v>2</v>
      </c>
      <c r="E29" s="51">
        <v>2</v>
      </c>
      <c r="F29" s="51">
        <v>1.89</v>
      </c>
    </row>
    <row r="30" spans="1:15" x14ac:dyDescent="0.25">
      <c r="A30" s="54" t="s">
        <v>54</v>
      </c>
      <c r="B30" s="54"/>
      <c r="D30" s="51">
        <v>200</v>
      </c>
      <c r="E30" s="51">
        <v>1</v>
      </c>
      <c r="F30" s="51">
        <v>0.01</v>
      </c>
    </row>
    <row r="31" spans="1:15" x14ac:dyDescent="0.25">
      <c r="A31" s="54" t="s">
        <v>6</v>
      </c>
      <c r="B31" s="54"/>
      <c r="D31" s="51">
        <v>900</v>
      </c>
      <c r="E31" s="51">
        <v>1200</v>
      </c>
      <c r="F31" s="51">
        <v>1080.33</v>
      </c>
    </row>
    <row r="32" spans="1:15" ht="30" x14ac:dyDescent="0.25">
      <c r="A32" s="54" t="s">
        <v>57</v>
      </c>
      <c r="B32" s="54"/>
      <c r="D32" s="51">
        <v>6</v>
      </c>
      <c r="E32" s="51">
        <v>5</v>
      </c>
      <c r="F32" s="51">
        <v>4.04</v>
      </c>
    </row>
    <row r="33" spans="1:6" ht="45" x14ac:dyDescent="0.25">
      <c r="A33" s="54" t="s">
        <v>58</v>
      </c>
      <c r="B33" s="54"/>
      <c r="D33" s="51">
        <v>0</v>
      </c>
      <c r="E33" s="51">
        <v>310</v>
      </c>
      <c r="F33" s="51">
        <v>309.57</v>
      </c>
    </row>
    <row r="34" spans="1:6" ht="30" x14ac:dyDescent="0.25">
      <c r="A34" s="54" t="s">
        <v>60</v>
      </c>
      <c r="B34" s="54"/>
      <c r="D34" s="51">
        <v>0</v>
      </c>
      <c r="E34" s="51">
        <v>0</v>
      </c>
      <c r="F34" s="51">
        <v>34905.74</v>
      </c>
    </row>
    <row r="35" spans="1:6" ht="30" x14ac:dyDescent="0.25">
      <c r="A35" s="54" t="s">
        <v>73</v>
      </c>
      <c r="B35" s="54"/>
      <c r="D35" s="51">
        <v>5000</v>
      </c>
      <c r="E35" s="51">
        <v>5000</v>
      </c>
      <c r="F35" s="51">
        <v>0</v>
      </c>
    </row>
    <row r="36" spans="1:6" ht="60" x14ac:dyDescent="0.25">
      <c r="A36" s="54" t="s">
        <v>63</v>
      </c>
      <c r="B36" s="54"/>
      <c r="D36" s="51">
        <v>0</v>
      </c>
      <c r="E36" s="51">
        <v>0</v>
      </c>
      <c r="F36" s="51">
        <v>6185.62</v>
      </c>
    </row>
    <row r="37" spans="1:6" x14ac:dyDescent="0.25">
      <c r="A37" s="54" t="s">
        <v>74</v>
      </c>
      <c r="B37" s="54"/>
      <c r="D37" s="51">
        <v>4592</v>
      </c>
      <c r="E37" s="51">
        <v>4592</v>
      </c>
      <c r="F37" s="51">
        <v>0</v>
      </c>
    </row>
    <row r="38" spans="1:6" ht="30" x14ac:dyDescent="0.25">
      <c r="A38" s="54" t="s">
        <v>65</v>
      </c>
      <c r="B38" s="54"/>
      <c r="D38" s="51">
        <v>45200</v>
      </c>
      <c r="E38" s="51">
        <v>45252</v>
      </c>
      <c r="F38" s="51">
        <v>29232.13</v>
      </c>
    </row>
    <row r="39" spans="1:6" ht="45" x14ac:dyDescent="0.25">
      <c r="A39" s="54" t="s">
        <v>66</v>
      </c>
      <c r="B39" s="54"/>
      <c r="D39" s="51">
        <v>1600</v>
      </c>
      <c r="E39" s="51">
        <v>1200</v>
      </c>
      <c r="F39" s="51">
        <v>3.76</v>
      </c>
    </row>
    <row r="40" spans="1:6" ht="45" x14ac:dyDescent="0.25">
      <c r="A40" s="54" t="s">
        <v>70</v>
      </c>
      <c r="B40" s="54" t="s">
        <v>71</v>
      </c>
      <c r="D40" s="51">
        <v>0</v>
      </c>
      <c r="E40" s="51">
        <v>2500</v>
      </c>
      <c r="F40" s="51">
        <v>1593.07</v>
      </c>
    </row>
    <row r="41" spans="1:6" ht="30" x14ac:dyDescent="0.25">
      <c r="A41" s="63" t="s">
        <v>67</v>
      </c>
      <c r="D41" s="51">
        <v>156686</v>
      </c>
      <c r="E41" s="51">
        <v>76718</v>
      </c>
      <c r="F41" s="51">
        <v>16178.13</v>
      </c>
    </row>
    <row r="42" spans="1:6" ht="30" x14ac:dyDescent="0.25">
      <c r="A42" s="54" t="s">
        <v>67</v>
      </c>
      <c r="D42" s="51">
        <v>15267</v>
      </c>
      <c r="E42" s="51">
        <v>7714</v>
      </c>
      <c r="F42" s="51">
        <v>2839.98</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0"/>
  <sheetViews>
    <sheetView topLeftCell="E1" zoomScaleNormal="100" workbookViewId="0">
      <selection activeCell="B41" sqref="B41"/>
    </sheetView>
  </sheetViews>
  <sheetFormatPr defaultRowHeight="15" x14ac:dyDescent="0.25"/>
  <cols>
    <col min="1" max="1" width="35.28515625" bestFit="1" customWidth="1"/>
    <col min="2" max="2" width="57.42578125" customWidth="1"/>
    <col min="3" max="3" width="42.5703125" style="26" customWidth="1"/>
    <col min="4" max="4" width="41" style="26" customWidth="1"/>
    <col min="5" max="5" width="97.140625" customWidth="1"/>
    <col min="6" max="6" width="39.85546875" customWidth="1"/>
    <col min="7" max="8" width="15.5703125" bestFit="1" customWidth="1"/>
    <col min="9" max="9" width="18" bestFit="1" customWidth="1"/>
    <col min="11" max="12" width="9.28515625" customWidth="1"/>
    <col min="13" max="13" width="13.28515625" bestFit="1" customWidth="1"/>
    <col min="14" max="14" width="15.7109375" bestFit="1" customWidth="1"/>
    <col min="17" max="17" width="30.5703125" customWidth="1"/>
    <col min="18" max="18" width="33" bestFit="1" customWidth="1"/>
    <col min="19" max="19" width="11" bestFit="1" customWidth="1"/>
    <col min="20" max="20" width="24.42578125" bestFit="1" customWidth="1"/>
    <col min="21" max="21" width="26.140625" bestFit="1" customWidth="1"/>
    <col min="22" max="22" width="35.28515625" bestFit="1" customWidth="1"/>
    <col min="23" max="23" width="11.85546875" bestFit="1" customWidth="1"/>
  </cols>
  <sheetData>
    <row r="1" spans="1:27" x14ac:dyDescent="0.25">
      <c r="A1" s="18"/>
      <c r="B1" s="18"/>
      <c r="C1" s="25"/>
      <c r="D1" s="25"/>
      <c r="E1" s="18"/>
      <c r="F1" s="18"/>
      <c r="G1" s="18"/>
      <c r="H1" s="18"/>
      <c r="I1" s="18"/>
      <c r="K1" s="11">
        <v>10000</v>
      </c>
      <c r="L1" t="s">
        <v>157</v>
      </c>
    </row>
    <row r="2" spans="1:27" x14ac:dyDescent="0.25">
      <c r="A2" s="18"/>
      <c r="B2" s="18"/>
      <c r="C2" s="25"/>
      <c r="D2" s="25"/>
      <c r="E2" s="18"/>
      <c r="F2" s="18"/>
      <c r="G2" s="18"/>
      <c r="H2" s="18"/>
      <c r="I2" s="18"/>
    </row>
    <row r="3" spans="1:27" x14ac:dyDescent="0.25">
      <c r="A3" s="18"/>
      <c r="B3" s="18"/>
      <c r="C3" s="25"/>
      <c r="D3" s="25"/>
      <c r="E3" s="18"/>
      <c r="F3" s="19">
        <f>+SUM(F6:F240)</f>
        <v>0</v>
      </c>
      <c r="G3" s="19">
        <f>+SUM(G6:G240)</f>
        <v>997603</v>
      </c>
      <c r="H3" s="19">
        <f t="shared" ref="H3:I3" si="0">+SUM(H6:H240)</f>
        <v>909400</v>
      </c>
      <c r="I3" s="19">
        <f t="shared" si="0"/>
        <v>732975.85999999952</v>
      </c>
    </row>
    <row r="4" spans="1:27" ht="15.75" thickBot="1" x14ac:dyDescent="0.3">
      <c r="A4" s="18"/>
      <c r="B4" s="18"/>
      <c r="C4" s="25"/>
      <c r="D4" s="25"/>
      <c r="E4" s="18"/>
      <c r="F4" s="16">
        <f>+SUBTOTAL(9,F6:F240)</f>
        <v>0</v>
      </c>
      <c r="G4" s="16">
        <f>+SUBTOTAL(9,G6:G240)</f>
        <v>997603</v>
      </c>
      <c r="H4" s="16">
        <f t="shared" ref="H4:I4" si="1">+SUBTOTAL(9,H6:H240)</f>
        <v>909400</v>
      </c>
      <c r="I4" s="16">
        <f t="shared" si="1"/>
        <v>732975.85999999952</v>
      </c>
    </row>
    <row r="5" spans="1:27" ht="15.75" thickTop="1" x14ac:dyDescent="0.25">
      <c r="A5" s="14" t="s">
        <v>205</v>
      </c>
      <c r="B5" s="14" t="s">
        <v>160</v>
      </c>
      <c r="C5" s="20" t="s">
        <v>160</v>
      </c>
      <c r="D5" s="20" t="s">
        <v>160</v>
      </c>
      <c r="E5" s="20" t="s">
        <v>160</v>
      </c>
      <c r="F5" s="1" t="s">
        <v>156</v>
      </c>
      <c r="G5" s="18" t="s">
        <v>153</v>
      </c>
      <c r="H5" s="18" t="s">
        <v>154</v>
      </c>
      <c r="I5" s="1" t="s">
        <v>155</v>
      </c>
      <c r="K5" s="24" t="s">
        <v>199</v>
      </c>
      <c r="L5" s="24" t="s">
        <v>200</v>
      </c>
      <c r="Y5" s="18" t="s">
        <v>153</v>
      </c>
      <c r="Z5" s="18" t="s">
        <v>154</v>
      </c>
      <c r="AA5" s="1" t="s">
        <v>155</v>
      </c>
    </row>
    <row r="6" spans="1:27" x14ac:dyDescent="0.25">
      <c r="A6" s="12" t="s">
        <v>75</v>
      </c>
      <c r="B6" s="14" t="s">
        <v>163</v>
      </c>
      <c r="C6" s="26" t="s">
        <v>166</v>
      </c>
      <c r="D6" s="14" t="s">
        <v>181</v>
      </c>
      <c r="E6" s="14" t="s">
        <v>76</v>
      </c>
      <c r="F6" s="14"/>
      <c r="G6" s="21">
        <v>12873</v>
      </c>
      <c r="H6" s="21">
        <v>13102</v>
      </c>
      <c r="I6" s="21">
        <v>13089.44</v>
      </c>
      <c r="K6" s="10">
        <f>IF(OR(G6&gt;$K$1,H6&gt;$K$1,I6&gt;$K$1),IFERROR(+H6/G6-1,""),"")</f>
        <v>1.7789171133379966E-2</v>
      </c>
      <c r="L6" s="10">
        <f>IF(OR(G6&gt;$K$1,H6&gt;$K$1,I6&gt;$K$1),IFERROR(+I6/H6-1,""),"")</f>
        <v>-9.5863226988246453E-4</v>
      </c>
      <c r="X6" t="s">
        <v>166</v>
      </c>
      <c r="Y6" s="15">
        <f t="shared" ref="Y6:Y18" si="2">+SUMIF($C:$C,$X6,G:G)</f>
        <v>170231</v>
      </c>
      <c r="Z6" s="15">
        <f t="shared" ref="Z6:Z18" si="3">+SUMIF($C:$C,$X6,H:H)</f>
        <v>193557</v>
      </c>
      <c r="AA6" s="15">
        <f t="shared" ref="AA6:AA18" si="4">+SUMIF($C:$C,$X6,I:I)</f>
        <v>189763.56999999998</v>
      </c>
    </row>
    <row r="7" spans="1:27" x14ac:dyDescent="0.25">
      <c r="A7" s="12" t="s">
        <v>75</v>
      </c>
      <c r="B7" s="14" t="s">
        <v>163</v>
      </c>
      <c r="C7" s="26" t="s">
        <v>166</v>
      </c>
      <c r="D7" s="14" t="s">
        <v>181</v>
      </c>
      <c r="E7" s="14" t="s">
        <v>77</v>
      </c>
      <c r="F7" s="14"/>
      <c r="G7" s="14">
        <v>988</v>
      </c>
      <c r="H7" s="14">
        <v>886</v>
      </c>
      <c r="I7" s="14">
        <v>883.51</v>
      </c>
      <c r="K7" s="10" t="str">
        <f t="shared" ref="K7:K70" si="5">IF(OR(G7&gt;$K$1,H7&gt;$K$1,I7&gt;$K$1),IFERROR(+H7/G7-1,""),"")</f>
        <v/>
      </c>
      <c r="L7" s="10" t="str">
        <f t="shared" ref="L7:L70" si="6">IF(OR(G7&gt;$K$1,H7&gt;$K$1,I7&gt;$K$1),IFERROR(+I7/H7-1,""),"")</f>
        <v/>
      </c>
      <c r="X7" t="s">
        <v>167</v>
      </c>
      <c r="Y7" s="15">
        <f t="shared" si="2"/>
        <v>249760</v>
      </c>
      <c r="Z7" s="15">
        <f t="shared" si="3"/>
        <v>279679</v>
      </c>
      <c r="AA7" s="15">
        <f t="shared" si="4"/>
        <v>202477.34999999992</v>
      </c>
    </row>
    <row r="8" spans="1:27" x14ac:dyDescent="0.25">
      <c r="A8" s="12" t="s">
        <v>75</v>
      </c>
      <c r="B8" s="14" t="s">
        <v>163</v>
      </c>
      <c r="C8" s="26" t="s">
        <v>166</v>
      </c>
      <c r="D8" s="14" t="s">
        <v>181</v>
      </c>
      <c r="E8" s="14" t="s">
        <v>78</v>
      </c>
      <c r="F8" s="14"/>
      <c r="G8" s="14">
        <v>520</v>
      </c>
      <c r="H8" s="14">
        <v>398</v>
      </c>
      <c r="I8" s="14">
        <v>395.39</v>
      </c>
      <c r="K8" s="10" t="str">
        <f t="shared" si="5"/>
        <v/>
      </c>
      <c r="L8" s="10" t="str">
        <f t="shared" si="6"/>
        <v/>
      </c>
      <c r="X8" t="s">
        <v>173</v>
      </c>
      <c r="Y8" s="15">
        <f t="shared" si="2"/>
        <v>23961</v>
      </c>
      <c r="Z8" s="15">
        <f t="shared" si="3"/>
        <v>32156</v>
      </c>
      <c r="AA8" s="15">
        <f t="shared" si="4"/>
        <v>31474.07</v>
      </c>
    </row>
    <row r="9" spans="1:27" x14ac:dyDescent="0.25">
      <c r="A9" s="12" t="s">
        <v>75</v>
      </c>
      <c r="B9" s="14" t="s">
        <v>163</v>
      </c>
      <c r="C9" s="26" t="s">
        <v>166</v>
      </c>
      <c r="D9" s="14" t="s">
        <v>181</v>
      </c>
      <c r="E9" s="14" t="s">
        <v>79</v>
      </c>
      <c r="F9" s="14"/>
      <c r="G9" s="14">
        <v>10</v>
      </c>
      <c r="H9" s="14">
        <v>9</v>
      </c>
      <c r="I9" s="14">
        <v>7.48</v>
      </c>
      <c r="K9" s="10" t="str">
        <f t="shared" si="5"/>
        <v/>
      </c>
      <c r="L9" s="10" t="str">
        <f t="shared" si="6"/>
        <v/>
      </c>
      <c r="X9" t="s">
        <v>178</v>
      </c>
      <c r="Y9" s="15">
        <f t="shared" si="2"/>
        <v>10000</v>
      </c>
      <c r="Z9" s="15">
        <f t="shared" si="3"/>
        <v>0</v>
      </c>
      <c r="AA9" s="15">
        <f t="shared" si="4"/>
        <v>0</v>
      </c>
    </row>
    <row r="10" spans="1:27" x14ac:dyDescent="0.25">
      <c r="A10" s="12" t="s">
        <v>75</v>
      </c>
      <c r="B10" s="14" t="s">
        <v>163</v>
      </c>
      <c r="C10" s="26" t="s">
        <v>166</v>
      </c>
      <c r="D10" s="14" t="s">
        <v>182</v>
      </c>
      <c r="E10" s="14" t="s">
        <v>80</v>
      </c>
      <c r="F10" s="14"/>
      <c r="G10" s="21">
        <v>3065</v>
      </c>
      <c r="H10" s="21">
        <v>2919</v>
      </c>
      <c r="I10" s="21">
        <v>2833.89</v>
      </c>
      <c r="K10" s="10" t="str">
        <f t="shared" si="5"/>
        <v/>
      </c>
      <c r="L10" s="10" t="str">
        <f t="shared" si="6"/>
        <v/>
      </c>
      <c r="X10" t="s">
        <v>175</v>
      </c>
      <c r="Y10" s="15">
        <f t="shared" si="2"/>
        <v>33499</v>
      </c>
      <c r="Z10" s="15">
        <f t="shared" si="3"/>
        <v>35185</v>
      </c>
      <c r="AA10" s="15">
        <f t="shared" si="4"/>
        <v>28876.720000000001</v>
      </c>
    </row>
    <row r="11" spans="1:27" x14ac:dyDescent="0.25">
      <c r="A11" s="12" t="s">
        <v>75</v>
      </c>
      <c r="B11" s="14" t="s">
        <v>163</v>
      </c>
      <c r="C11" s="26" t="s">
        <v>166</v>
      </c>
      <c r="D11" s="14" t="s">
        <v>182</v>
      </c>
      <c r="E11" s="14" t="s">
        <v>81</v>
      </c>
      <c r="F11" s="14"/>
      <c r="G11" s="14">
        <v>89</v>
      </c>
      <c r="H11" s="14">
        <v>75</v>
      </c>
      <c r="I11" s="14">
        <v>72.709999999999994</v>
      </c>
      <c r="K11" s="10" t="str">
        <f t="shared" si="5"/>
        <v/>
      </c>
      <c r="L11" s="10" t="str">
        <f t="shared" si="6"/>
        <v/>
      </c>
      <c r="X11" t="s">
        <v>176</v>
      </c>
      <c r="Y11" s="15">
        <f t="shared" si="2"/>
        <v>7768</v>
      </c>
      <c r="Z11" s="15">
        <f t="shared" si="3"/>
        <v>7768</v>
      </c>
      <c r="AA11" s="15">
        <f t="shared" si="4"/>
        <v>0</v>
      </c>
    </row>
    <row r="12" spans="1:27" x14ac:dyDescent="0.25">
      <c r="A12" s="12" t="s">
        <v>75</v>
      </c>
      <c r="B12" s="14" t="s">
        <v>163</v>
      </c>
      <c r="C12" s="26" t="s">
        <v>166</v>
      </c>
      <c r="D12" s="14" t="s">
        <v>182</v>
      </c>
      <c r="E12" s="14" t="s">
        <v>82</v>
      </c>
      <c r="F12" s="14"/>
      <c r="G12" s="14">
        <v>800</v>
      </c>
      <c r="H12" s="14">
        <v>778</v>
      </c>
      <c r="I12" s="14">
        <v>770.95</v>
      </c>
      <c r="K12" s="10" t="str">
        <f t="shared" si="5"/>
        <v/>
      </c>
      <c r="L12" s="10" t="str">
        <f t="shared" si="6"/>
        <v/>
      </c>
      <c r="X12" t="s">
        <v>168</v>
      </c>
      <c r="Y12" s="15">
        <f t="shared" si="2"/>
        <v>171953</v>
      </c>
      <c r="Z12" s="15">
        <f t="shared" si="3"/>
        <v>84427</v>
      </c>
      <c r="AA12" s="15">
        <f t="shared" si="4"/>
        <v>41505.269999999997</v>
      </c>
    </row>
    <row r="13" spans="1:27" x14ac:dyDescent="0.25">
      <c r="A13" s="12" t="s">
        <v>75</v>
      </c>
      <c r="B13" s="14" t="s">
        <v>163</v>
      </c>
      <c r="C13" s="26" t="s">
        <v>166</v>
      </c>
      <c r="D13" s="14" t="s">
        <v>182</v>
      </c>
      <c r="E13" s="14" t="s">
        <v>83</v>
      </c>
      <c r="F13" s="14"/>
      <c r="G13" s="14">
        <v>23</v>
      </c>
      <c r="H13" s="14">
        <v>26</v>
      </c>
      <c r="I13" s="14">
        <v>21.67</v>
      </c>
      <c r="K13" s="10" t="str">
        <f t="shared" si="5"/>
        <v/>
      </c>
      <c r="L13" s="10" t="str">
        <f t="shared" si="6"/>
        <v/>
      </c>
      <c r="X13" t="s">
        <v>174</v>
      </c>
      <c r="Y13" s="15">
        <f t="shared" si="2"/>
        <v>51150</v>
      </c>
      <c r="Z13" s="15">
        <f t="shared" si="3"/>
        <v>55536</v>
      </c>
      <c r="AA13" s="15">
        <f t="shared" si="4"/>
        <v>52600.36</v>
      </c>
    </row>
    <row r="14" spans="1:27" x14ac:dyDescent="0.25">
      <c r="A14" s="12" t="s">
        <v>75</v>
      </c>
      <c r="B14" s="14" t="s">
        <v>163</v>
      </c>
      <c r="C14" s="26" t="s">
        <v>166</v>
      </c>
      <c r="D14" s="14" t="s">
        <v>182</v>
      </c>
      <c r="E14" s="14" t="s">
        <v>84</v>
      </c>
      <c r="F14" s="14"/>
      <c r="G14" s="14">
        <v>232</v>
      </c>
      <c r="H14" s="14">
        <v>196</v>
      </c>
      <c r="I14" s="14">
        <v>192.03</v>
      </c>
      <c r="K14" s="10" t="str">
        <f t="shared" si="5"/>
        <v/>
      </c>
      <c r="L14" s="10" t="str">
        <f t="shared" si="6"/>
        <v/>
      </c>
      <c r="X14" t="s">
        <v>169</v>
      </c>
      <c r="Y14" s="15">
        <f t="shared" si="2"/>
        <v>12200</v>
      </c>
      <c r="Z14" s="15">
        <f t="shared" si="3"/>
        <v>15700</v>
      </c>
      <c r="AA14" s="15">
        <f t="shared" si="4"/>
        <v>12963.98</v>
      </c>
    </row>
    <row r="15" spans="1:27" x14ac:dyDescent="0.25">
      <c r="A15" s="12" t="s">
        <v>75</v>
      </c>
      <c r="B15" s="14" t="s">
        <v>163</v>
      </c>
      <c r="C15" s="26" t="s">
        <v>167</v>
      </c>
      <c r="D15" s="14" t="s">
        <v>183</v>
      </c>
      <c r="E15" s="14" t="s">
        <v>85</v>
      </c>
      <c r="F15" s="14"/>
      <c r="G15" s="21">
        <v>1030</v>
      </c>
      <c r="H15" s="21">
        <v>1508</v>
      </c>
      <c r="I15" s="14">
        <v>809.06</v>
      </c>
      <c r="K15" s="10" t="str">
        <f t="shared" si="5"/>
        <v/>
      </c>
      <c r="L15" s="10" t="str">
        <f t="shared" si="6"/>
        <v/>
      </c>
      <c r="X15" t="s">
        <v>170</v>
      </c>
      <c r="Y15" s="15">
        <f t="shared" si="2"/>
        <v>214836</v>
      </c>
      <c r="Z15" s="15">
        <f t="shared" si="3"/>
        <v>127211</v>
      </c>
      <c r="AA15" s="15">
        <f t="shared" si="4"/>
        <v>96927.06</v>
      </c>
    </row>
    <row r="16" spans="1:27" x14ac:dyDescent="0.25">
      <c r="A16" s="12" t="s">
        <v>75</v>
      </c>
      <c r="B16" s="14" t="s">
        <v>163</v>
      </c>
      <c r="C16" s="26" t="s">
        <v>167</v>
      </c>
      <c r="D16" s="14" t="s">
        <v>183</v>
      </c>
      <c r="E16" s="14" t="s">
        <v>86</v>
      </c>
      <c r="F16" s="14"/>
      <c r="G16" s="14">
        <v>34</v>
      </c>
      <c r="H16" s="14">
        <v>58</v>
      </c>
      <c r="I16" s="14">
        <v>24.98</v>
      </c>
      <c r="K16" s="10" t="str">
        <f t="shared" si="5"/>
        <v/>
      </c>
      <c r="L16" s="10" t="str">
        <f t="shared" si="6"/>
        <v/>
      </c>
      <c r="X16" t="s">
        <v>171</v>
      </c>
      <c r="Y16" s="15">
        <f t="shared" si="2"/>
        <v>0</v>
      </c>
      <c r="Z16" s="15">
        <f t="shared" si="3"/>
        <v>5850</v>
      </c>
      <c r="AA16" s="15">
        <f t="shared" si="4"/>
        <v>5831.89</v>
      </c>
    </row>
    <row r="17" spans="1:27" x14ac:dyDescent="0.25">
      <c r="A17" s="12" t="s">
        <v>75</v>
      </c>
      <c r="B17" s="14" t="s">
        <v>163</v>
      </c>
      <c r="C17" s="26" t="s">
        <v>167</v>
      </c>
      <c r="D17" s="14" t="s">
        <v>183</v>
      </c>
      <c r="E17" s="14" t="s">
        <v>87</v>
      </c>
      <c r="F17" s="14"/>
      <c r="G17" s="14">
        <v>830</v>
      </c>
      <c r="H17" s="14">
        <v>850</v>
      </c>
      <c r="I17" s="14">
        <v>721.7</v>
      </c>
      <c r="K17" s="10" t="str">
        <f t="shared" si="5"/>
        <v/>
      </c>
      <c r="L17" s="10" t="str">
        <f t="shared" si="6"/>
        <v/>
      </c>
      <c r="X17" t="s">
        <v>177</v>
      </c>
      <c r="Y17" s="15">
        <f t="shared" si="2"/>
        <v>52631</v>
      </c>
      <c r="Z17" s="15">
        <f t="shared" si="3"/>
        <v>73096</v>
      </c>
      <c r="AA17" s="15">
        <f t="shared" si="4"/>
        <v>72704.3</v>
      </c>
    </row>
    <row r="18" spans="1:27" x14ac:dyDescent="0.25">
      <c r="A18" s="12" t="s">
        <v>75</v>
      </c>
      <c r="B18" s="14" t="s">
        <v>163</v>
      </c>
      <c r="C18" s="26" t="s">
        <v>167</v>
      </c>
      <c r="D18" s="14" t="s">
        <v>183</v>
      </c>
      <c r="E18" s="14" t="s">
        <v>88</v>
      </c>
      <c r="F18" s="14"/>
      <c r="G18" s="14">
        <v>90</v>
      </c>
      <c r="H18" s="14">
        <v>89</v>
      </c>
      <c r="I18" s="14">
        <v>66.099999999999994</v>
      </c>
      <c r="K18" s="10" t="str">
        <f t="shared" si="5"/>
        <v/>
      </c>
      <c r="L18" s="10" t="str">
        <f t="shared" si="6"/>
        <v/>
      </c>
      <c r="X18" t="s">
        <v>172</v>
      </c>
      <c r="Y18" s="15">
        <f t="shared" si="2"/>
        <v>-386</v>
      </c>
      <c r="Z18" s="15">
        <f t="shared" si="3"/>
        <v>-765</v>
      </c>
      <c r="AA18" s="15">
        <f t="shared" si="4"/>
        <v>-2148.71</v>
      </c>
    </row>
    <row r="19" spans="1:27" x14ac:dyDescent="0.25">
      <c r="A19" s="12" t="s">
        <v>75</v>
      </c>
      <c r="B19" s="14" t="s">
        <v>163</v>
      </c>
      <c r="C19" s="26" t="s">
        <v>167</v>
      </c>
      <c r="D19" s="14" t="s">
        <v>183</v>
      </c>
      <c r="E19" s="14" t="s">
        <v>89</v>
      </c>
      <c r="F19" s="14"/>
      <c r="G19" s="14">
        <v>135</v>
      </c>
      <c r="H19" s="14">
        <v>131</v>
      </c>
      <c r="I19" s="14">
        <v>80.349999999999994</v>
      </c>
      <c r="K19" s="10" t="str">
        <f t="shared" si="5"/>
        <v/>
      </c>
      <c r="L19" s="10" t="str">
        <f t="shared" si="6"/>
        <v/>
      </c>
    </row>
    <row r="20" spans="1:27" x14ac:dyDescent="0.25">
      <c r="A20" s="12" t="s">
        <v>75</v>
      </c>
      <c r="B20" s="14" t="s">
        <v>163</v>
      </c>
      <c r="C20" s="26" t="s">
        <v>167</v>
      </c>
      <c r="D20" s="14" t="s">
        <v>183</v>
      </c>
      <c r="E20" s="14" t="s">
        <v>90</v>
      </c>
      <c r="F20" s="14"/>
      <c r="G20" s="14">
        <v>70</v>
      </c>
      <c r="H20" s="14">
        <v>121</v>
      </c>
      <c r="I20" s="14">
        <v>41.09</v>
      </c>
      <c r="K20" s="10" t="str">
        <f t="shared" si="5"/>
        <v/>
      </c>
      <c r="L20" s="10" t="str">
        <f t="shared" si="6"/>
        <v/>
      </c>
    </row>
    <row r="21" spans="1:27" x14ac:dyDescent="0.25">
      <c r="A21" s="12" t="s">
        <v>75</v>
      </c>
      <c r="B21" s="14" t="s">
        <v>163</v>
      </c>
      <c r="C21" s="26" t="s">
        <v>167</v>
      </c>
      <c r="D21" s="14" t="s">
        <v>183</v>
      </c>
      <c r="E21" s="14" t="s">
        <v>91</v>
      </c>
      <c r="F21" s="14"/>
      <c r="G21" s="14">
        <v>375</v>
      </c>
      <c r="H21" s="14">
        <v>367</v>
      </c>
      <c r="I21" s="14">
        <v>289.89</v>
      </c>
      <c r="K21" s="10" t="str">
        <f t="shared" si="5"/>
        <v/>
      </c>
      <c r="L21" s="10" t="str">
        <f t="shared" si="6"/>
        <v/>
      </c>
    </row>
    <row r="22" spans="1:27" x14ac:dyDescent="0.25">
      <c r="A22" s="12" t="s">
        <v>75</v>
      </c>
      <c r="B22" s="14" t="s">
        <v>163</v>
      </c>
      <c r="C22" s="26" t="s">
        <v>167</v>
      </c>
      <c r="D22" s="14" t="s">
        <v>183</v>
      </c>
      <c r="E22" s="14" t="s">
        <v>92</v>
      </c>
      <c r="F22" s="14"/>
      <c r="G22" s="21">
        <v>1100</v>
      </c>
      <c r="H22" s="21">
        <v>1040</v>
      </c>
      <c r="I22" s="14">
        <v>909.62</v>
      </c>
      <c r="K22" s="10" t="str">
        <f t="shared" si="5"/>
        <v/>
      </c>
      <c r="L22" s="10" t="str">
        <f t="shared" si="6"/>
        <v/>
      </c>
    </row>
    <row r="23" spans="1:27" x14ac:dyDescent="0.25">
      <c r="A23" s="12" t="s">
        <v>75</v>
      </c>
      <c r="B23" s="14" t="s">
        <v>163</v>
      </c>
      <c r="C23" s="26" t="s">
        <v>167</v>
      </c>
      <c r="D23" s="14" t="s">
        <v>183</v>
      </c>
      <c r="E23" s="14" t="s">
        <v>93</v>
      </c>
      <c r="F23" s="14"/>
      <c r="G23" s="14">
        <v>500</v>
      </c>
      <c r="H23" s="14">
        <v>567</v>
      </c>
      <c r="I23" s="14">
        <v>479.85</v>
      </c>
      <c r="K23" s="10" t="str">
        <f t="shared" si="5"/>
        <v/>
      </c>
      <c r="L23" s="10" t="str">
        <f t="shared" si="6"/>
        <v/>
      </c>
    </row>
    <row r="24" spans="1:27" x14ac:dyDescent="0.25">
      <c r="A24" s="12" t="s">
        <v>75</v>
      </c>
      <c r="B24" s="14" t="s">
        <v>163</v>
      </c>
      <c r="C24" s="26" t="s">
        <v>167</v>
      </c>
      <c r="D24" s="14" t="s">
        <v>183</v>
      </c>
      <c r="E24" s="14" t="s">
        <v>94</v>
      </c>
      <c r="F24" s="14"/>
      <c r="G24" s="21">
        <v>3461</v>
      </c>
      <c r="H24" s="21">
        <v>4868</v>
      </c>
      <c r="I24" s="21">
        <v>4034.22</v>
      </c>
      <c r="K24" s="10" t="str">
        <f t="shared" si="5"/>
        <v/>
      </c>
      <c r="L24" s="10" t="str">
        <f t="shared" si="6"/>
        <v/>
      </c>
    </row>
    <row r="25" spans="1:27" x14ac:dyDescent="0.25">
      <c r="A25" s="12" t="s">
        <v>75</v>
      </c>
      <c r="B25" s="14" t="s">
        <v>163</v>
      </c>
      <c r="C25" s="26" t="s">
        <v>167</v>
      </c>
      <c r="D25" s="14" t="s">
        <v>95</v>
      </c>
      <c r="E25" s="14"/>
      <c r="F25" s="14"/>
      <c r="G25" s="21">
        <v>28435</v>
      </c>
      <c r="H25" s="21">
        <v>29428</v>
      </c>
      <c r="I25" s="21">
        <v>14852.7</v>
      </c>
      <c r="K25" s="10">
        <f t="shared" si="5"/>
        <v>3.4921751362757103E-2</v>
      </c>
      <c r="L25" s="10">
        <f t="shared" si="6"/>
        <v>-0.49528680168546957</v>
      </c>
    </row>
    <row r="26" spans="1:27" x14ac:dyDescent="0.25">
      <c r="A26" s="12" t="s">
        <v>75</v>
      </c>
      <c r="B26" s="14" t="s">
        <v>163</v>
      </c>
      <c r="C26" s="26" t="s">
        <v>167</v>
      </c>
      <c r="D26" s="14" t="s">
        <v>184</v>
      </c>
      <c r="E26" s="14" t="s">
        <v>96</v>
      </c>
      <c r="F26" s="14"/>
      <c r="G26" s="14">
        <v>2</v>
      </c>
      <c r="H26" s="14">
        <v>2</v>
      </c>
      <c r="I26" s="14"/>
      <c r="K26" s="10" t="str">
        <f t="shared" si="5"/>
        <v/>
      </c>
      <c r="L26" s="10" t="str">
        <f t="shared" si="6"/>
        <v/>
      </c>
    </row>
    <row r="27" spans="1:27" x14ac:dyDescent="0.25">
      <c r="A27" s="12" t="s">
        <v>75</v>
      </c>
      <c r="B27" s="14" t="s">
        <v>163</v>
      </c>
      <c r="C27" s="26" t="s">
        <v>167</v>
      </c>
      <c r="D27" s="14" t="s">
        <v>184</v>
      </c>
      <c r="E27" s="14" t="s">
        <v>97</v>
      </c>
      <c r="F27" s="14"/>
      <c r="G27" s="14">
        <v>228</v>
      </c>
      <c r="H27" s="14">
        <v>718</v>
      </c>
      <c r="I27" s="14">
        <v>337.85</v>
      </c>
      <c r="K27" s="10" t="str">
        <f t="shared" si="5"/>
        <v/>
      </c>
      <c r="L27" s="10" t="str">
        <f t="shared" si="6"/>
        <v/>
      </c>
    </row>
    <row r="28" spans="1:27" x14ac:dyDescent="0.25">
      <c r="A28" s="12" t="s">
        <v>75</v>
      </c>
      <c r="B28" s="14" t="s">
        <v>163</v>
      </c>
      <c r="C28" s="26" t="s">
        <v>167</v>
      </c>
      <c r="D28" s="14" t="s">
        <v>185</v>
      </c>
      <c r="E28" s="14" t="s">
        <v>98</v>
      </c>
      <c r="F28" s="14"/>
      <c r="G28" s="14">
        <v>122</v>
      </c>
      <c r="H28" s="14">
        <v>309</v>
      </c>
      <c r="I28" s="14">
        <v>272.58</v>
      </c>
      <c r="K28" s="10" t="str">
        <f t="shared" si="5"/>
        <v/>
      </c>
      <c r="L28" s="10" t="str">
        <f t="shared" si="6"/>
        <v/>
      </c>
    </row>
    <row r="29" spans="1:27" x14ac:dyDescent="0.25">
      <c r="A29" s="12" t="s">
        <v>75</v>
      </c>
      <c r="B29" s="14" t="s">
        <v>163</v>
      </c>
      <c r="C29" s="26" t="s">
        <v>167</v>
      </c>
      <c r="D29" s="14" t="s">
        <v>185</v>
      </c>
      <c r="E29" s="14" t="s">
        <v>99</v>
      </c>
      <c r="F29" s="14"/>
      <c r="G29" s="14">
        <v>18</v>
      </c>
      <c r="H29" s="14">
        <v>3</v>
      </c>
      <c r="I29" s="14">
        <v>2.96</v>
      </c>
      <c r="K29" s="10" t="str">
        <f t="shared" si="5"/>
        <v/>
      </c>
      <c r="L29" s="10" t="str">
        <f t="shared" si="6"/>
        <v/>
      </c>
    </row>
    <row r="30" spans="1:27" x14ac:dyDescent="0.25">
      <c r="A30" s="12" t="s">
        <v>75</v>
      </c>
      <c r="B30" s="14" t="s">
        <v>163</v>
      </c>
      <c r="C30" s="26" t="s">
        <v>167</v>
      </c>
      <c r="D30" s="14" t="s">
        <v>100</v>
      </c>
      <c r="E30" s="14"/>
      <c r="F30" s="14"/>
      <c r="G30" s="14">
        <v>37</v>
      </c>
      <c r="H30" s="14">
        <v>70</v>
      </c>
      <c r="I30" s="14">
        <v>54.63</v>
      </c>
      <c r="K30" s="10" t="str">
        <f t="shared" si="5"/>
        <v/>
      </c>
      <c r="L30" s="10" t="str">
        <f t="shared" si="6"/>
        <v/>
      </c>
    </row>
    <row r="31" spans="1:27" x14ac:dyDescent="0.25">
      <c r="A31" s="12" t="s">
        <v>75</v>
      </c>
      <c r="B31" s="14" t="s">
        <v>163</v>
      </c>
      <c r="C31" s="26" t="s">
        <v>167</v>
      </c>
      <c r="D31" s="14" t="s">
        <v>101</v>
      </c>
      <c r="E31" s="14"/>
      <c r="F31" s="14"/>
      <c r="G31" s="14">
        <v>13</v>
      </c>
      <c r="H31" s="14"/>
      <c r="I31" s="14"/>
      <c r="K31" s="10" t="str">
        <f t="shared" si="5"/>
        <v/>
      </c>
      <c r="L31" s="10" t="str">
        <f t="shared" si="6"/>
        <v/>
      </c>
    </row>
    <row r="32" spans="1:27" x14ac:dyDescent="0.25">
      <c r="A32" s="12" t="s">
        <v>75</v>
      </c>
      <c r="B32" s="14" t="s">
        <v>163</v>
      </c>
      <c r="C32" s="26" t="s">
        <v>167</v>
      </c>
      <c r="D32" s="14" t="s">
        <v>102</v>
      </c>
      <c r="E32" s="14"/>
      <c r="F32" s="14"/>
      <c r="G32" s="14">
        <v>150</v>
      </c>
      <c r="H32" s="14">
        <v>225</v>
      </c>
      <c r="I32" s="14">
        <v>102.67</v>
      </c>
      <c r="K32" s="10" t="str">
        <f t="shared" si="5"/>
        <v/>
      </c>
      <c r="L32" s="10" t="str">
        <f t="shared" si="6"/>
        <v/>
      </c>
    </row>
    <row r="33" spans="1:12" x14ac:dyDescent="0.25">
      <c r="A33" s="12" t="s">
        <v>75</v>
      </c>
      <c r="B33" s="14" t="s">
        <v>163</v>
      </c>
      <c r="C33" s="26" t="s">
        <v>167</v>
      </c>
      <c r="D33" s="14" t="s">
        <v>103</v>
      </c>
      <c r="E33" s="14"/>
      <c r="F33" s="14"/>
      <c r="G33" s="14">
        <v>50</v>
      </c>
      <c r="H33" s="14">
        <v>75</v>
      </c>
      <c r="I33" s="14">
        <v>41.1</v>
      </c>
      <c r="K33" s="10" t="str">
        <f t="shared" si="5"/>
        <v/>
      </c>
      <c r="L33" s="10" t="str">
        <f t="shared" si="6"/>
        <v/>
      </c>
    </row>
    <row r="34" spans="1:12" x14ac:dyDescent="0.25">
      <c r="A34" s="12" t="s">
        <v>75</v>
      </c>
      <c r="B34" s="14" t="s">
        <v>163</v>
      </c>
      <c r="C34" s="26" t="s">
        <v>167</v>
      </c>
      <c r="D34" s="14" t="s">
        <v>104</v>
      </c>
      <c r="E34" s="14"/>
      <c r="F34" s="14"/>
      <c r="G34" s="14">
        <v>30</v>
      </c>
      <c r="H34" s="14">
        <v>27</v>
      </c>
      <c r="I34" s="14">
        <v>2.7</v>
      </c>
      <c r="K34" s="10" t="str">
        <f t="shared" si="5"/>
        <v/>
      </c>
      <c r="L34" s="10" t="str">
        <f t="shared" si="6"/>
        <v/>
      </c>
    </row>
    <row r="35" spans="1:12" x14ac:dyDescent="0.25">
      <c r="A35" s="12" t="s">
        <v>75</v>
      </c>
      <c r="B35" s="14" t="s">
        <v>163</v>
      </c>
      <c r="C35" s="26" t="s">
        <v>167</v>
      </c>
      <c r="D35" s="14" t="s">
        <v>186</v>
      </c>
      <c r="E35" s="14" t="s">
        <v>105</v>
      </c>
      <c r="F35" s="14"/>
      <c r="G35" s="14">
        <v>45</v>
      </c>
      <c r="H35" s="14">
        <v>71</v>
      </c>
      <c r="I35" s="14">
        <v>55.59</v>
      </c>
      <c r="K35" s="10" t="str">
        <f t="shared" si="5"/>
        <v/>
      </c>
      <c r="L35" s="10" t="str">
        <f t="shared" si="6"/>
        <v/>
      </c>
    </row>
    <row r="36" spans="1:12" x14ac:dyDescent="0.25">
      <c r="A36" s="12" t="s">
        <v>75</v>
      </c>
      <c r="B36" s="14" t="s">
        <v>163</v>
      </c>
      <c r="C36" s="26" t="s">
        <v>167</v>
      </c>
      <c r="D36" s="14" t="s">
        <v>186</v>
      </c>
      <c r="E36" s="14" t="s">
        <v>106</v>
      </c>
      <c r="F36" s="14"/>
      <c r="G36" s="14">
        <v>90</v>
      </c>
      <c r="H36" s="14">
        <v>70</v>
      </c>
      <c r="I36" s="14">
        <v>63.08</v>
      </c>
      <c r="K36" s="10" t="str">
        <f t="shared" si="5"/>
        <v/>
      </c>
      <c r="L36" s="10" t="str">
        <f t="shared" si="6"/>
        <v/>
      </c>
    </row>
    <row r="37" spans="1:12" x14ac:dyDescent="0.25">
      <c r="A37" s="12" t="s">
        <v>75</v>
      </c>
      <c r="B37" s="14" t="s">
        <v>163</v>
      </c>
      <c r="C37" s="26" t="s">
        <v>167</v>
      </c>
      <c r="D37" s="14" t="s">
        <v>186</v>
      </c>
      <c r="E37" s="14" t="s">
        <v>107</v>
      </c>
      <c r="F37" s="14"/>
      <c r="G37" s="21">
        <v>2680</v>
      </c>
      <c r="H37" s="21">
        <v>3873</v>
      </c>
      <c r="I37" s="21">
        <v>3308.5</v>
      </c>
      <c r="K37" s="10" t="str">
        <f t="shared" si="5"/>
        <v/>
      </c>
      <c r="L37" s="10" t="str">
        <f t="shared" si="6"/>
        <v/>
      </c>
    </row>
    <row r="38" spans="1:12" x14ac:dyDescent="0.25">
      <c r="A38" s="12" t="s">
        <v>75</v>
      </c>
      <c r="B38" s="14" t="s">
        <v>163</v>
      </c>
      <c r="C38" s="26" t="s">
        <v>168</v>
      </c>
      <c r="D38" s="14" t="s">
        <v>187</v>
      </c>
      <c r="E38" s="14" t="s">
        <v>108</v>
      </c>
      <c r="F38" s="14"/>
      <c r="G38" s="14"/>
      <c r="H38" s="14">
        <v>30</v>
      </c>
      <c r="I38" s="14"/>
      <c r="K38" s="10" t="str">
        <f t="shared" si="5"/>
        <v/>
      </c>
      <c r="L38" s="10" t="str">
        <f t="shared" si="6"/>
        <v/>
      </c>
    </row>
    <row r="39" spans="1:12" x14ac:dyDescent="0.25">
      <c r="A39" s="12" t="s">
        <v>75</v>
      </c>
      <c r="B39" s="14" t="s">
        <v>163</v>
      </c>
      <c r="C39" s="26" t="s">
        <v>168</v>
      </c>
      <c r="D39" s="14" t="s">
        <v>187</v>
      </c>
      <c r="E39" s="14" t="s">
        <v>109</v>
      </c>
      <c r="F39" s="14"/>
      <c r="G39" s="14"/>
      <c r="H39" s="14">
        <v>600</v>
      </c>
      <c r="I39" s="14"/>
      <c r="K39" s="10" t="str">
        <f t="shared" si="5"/>
        <v/>
      </c>
      <c r="L39" s="10" t="str">
        <f t="shared" si="6"/>
        <v/>
      </c>
    </row>
    <row r="40" spans="1:12" x14ac:dyDescent="0.25">
      <c r="A40" s="12" t="s">
        <v>75</v>
      </c>
      <c r="B40" s="14" t="s">
        <v>163</v>
      </c>
      <c r="C40" s="26" t="s">
        <v>169</v>
      </c>
      <c r="D40" s="14" t="s">
        <v>110</v>
      </c>
      <c r="E40" s="14"/>
      <c r="F40" s="14"/>
      <c r="G40" s="14">
        <v>200</v>
      </c>
      <c r="H40" s="14">
        <v>200</v>
      </c>
      <c r="I40" s="13">
        <v>129.53</v>
      </c>
      <c r="K40" s="10" t="str">
        <f t="shared" si="5"/>
        <v/>
      </c>
      <c r="L40" s="10" t="str">
        <f t="shared" si="6"/>
        <v/>
      </c>
    </row>
    <row r="41" spans="1:12" x14ac:dyDescent="0.25">
      <c r="A41" s="12" t="s">
        <v>75</v>
      </c>
      <c r="B41" s="14" t="s">
        <v>164</v>
      </c>
      <c r="C41" s="26" t="s">
        <v>170</v>
      </c>
      <c r="D41" s="14" t="s">
        <v>188</v>
      </c>
      <c r="E41" s="14" t="s">
        <v>111</v>
      </c>
      <c r="F41" s="14"/>
      <c r="G41" s="21">
        <v>10801</v>
      </c>
      <c r="H41" s="21">
        <v>16097</v>
      </c>
      <c r="I41" s="21">
        <v>7659.94</v>
      </c>
      <c r="K41" s="10">
        <f t="shared" si="5"/>
        <v>0.49032496991019348</v>
      </c>
      <c r="L41" s="10">
        <f t="shared" si="6"/>
        <v>-0.5241386593775238</v>
      </c>
    </row>
    <row r="42" spans="1:12" x14ac:dyDescent="0.25">
      <c r="A42" s="12" t="s">
        <v>75</v>
      </c>
      <c r="B42" s="14" t="s">
        <v>164</v>
      </c>
      <c r="C42" s="26" t="s">
        <v>170</v>
      </c>
      <c r="D42" s="14" t="s">
        <v>188</v>
      </c>
      <c r="E42" s="14" t="s">
        <v>112</v>
      </c>
      <c r="F42" s="14"/>
      <c r="G42" s="14">
        <v>245</v>
      </c>
      <c r="H42" s="14">
        <v>280</v>
      </c>
      <c r="I42" s="14">
        <v>110.19</v>
      </c>
      <c r="K42" s="10" t="str">
        <f t="shared" si="5"/>
        <v/>
      </c>
      <c r="L42" s="10" t="str">
        <f t="shared" si="6"/>
        <v/>
      </c>
    </row>
    <row r="43" spans="1:12" x14ac:dyDescent="0.25">
      <c r="A43" s="12" t="s">
        <v>75</v>
      </c>
      <c r="B43" s="14" t="s">
        <v>164</v>
      </c>
      <c r="C43" s="26" t="s">
        <v>170</v>
      </c>
      <c r="D43" s="14" t="s">
        <v>188</v>
      </c>
      <c r="E43" s="14" t="s">
        <v>113</v>
      </c>
      <c r="F43" s="14"/>
      <c r="G43" s="21">
        <v>11827</v>
      </c>
      <c r="H43" s="21">
        <v>11436</v>
      </c>
      <c r="I43" s="21">
        <v>10465.700000000001</v>
      </c>
      <c r="K43" s="10">
        <f t="shared" si="5"/>
        <v>-3.3059947577576687E-2</v>
      </c>
      <c r="L43" s="10">
        <f t="shared" si="6"/>
        <v>-8.4846100034977168E-2</v>
      </c>
    </row>
    <row r="44" spans="1:12" x14ac:dyDescent="0.25">
      <c r="A44" s="12" t="s">
        <v>75</v>
      </c>
      <c r="B44" s="14" t="s">
        <v>162</v>
      </c>
      <c r="C44" s="26" t="s">
        <v>171</v>
      </c>
      <c r="D44" s="14" t="s">
        <v>114</v>
      </c>
      <c r="E44" s="14"/>
      <c r="F44" s="14"/>
      <c r="G44" s="14"/>
      <c r="H44" s="21">
        <v>5850</v>
      </c>
      <c r="I44" s="21">
        <v>5831.89</v>
      </c>
      <c r="K44" s="10" t="str">
        <f t="shared" si="5"/>
        <v/>
      </c>
      <c r="L44" s="10" t="str">
        <f t="shared" si="6"/>
        <v/>
      </c>
    </row>
    <row r="45" spans="1:12" x14ac:dyDescent="0.25">
      <c r="A45" s="12" t="s">
        <v>75</v>
      </c>
      <c r="B45" s="14" t="s">
        <v>115</v>
      </c>
      <c r="C45" s="26" t="s">
        <v>172</v>
      </c>
      <c r="D45" s="14" t="s">
        <v>115</v>
      </c>
      <c r="E45" s="14"/>
      <c r="F45" s="14"/>
      <c r="G45" s="14">
        <v>-125</v>
      </c>
      <c r="H45" s="14">
        <v>-125</v>
      </c>
      <c r="I45" s="14">
        <v>-358.33</v>
      </c>
      <c r="K45" s="10" t="str">
        <f t="shared" si="5"/>
        <v/>
      </c>
      <c r="L45" s="10" t="str">
        <f t="shared" si="6"/>
        <v/>
      </c>
    </row>
    <row r="46" spans="1:12" x14ac:dyDescent="0.25">
      <c r="A46" s="12" t="s">
        <v>116</v>
      </c>
      <c r="B46" s="14" t="s">
        <v>163</v>
      </c>
      <c r="C46" s="26" t="s">
        <v>167</v>
      </c>
      <c r="D46" s="14" t="s">
        <v>189</v>
      </c>
      <c r="E46" s="14" t="s">
        <v>117</v>
      </c>
      <c r="F46" s="14"/>
      <c r="G46" s="13">
        <v>1115</v>
      </c>
      <c r="H46" s="13">
        <v>600</v>
      </c>
      <c r="I46" s="13">
        <v>133.80000000000001</v>
      </c>
      <c r="K46" s="10" t="str">
        <f t="shared" si="5"/>
        <v/>
      </c>
      <c r="L46" s="10" t="str">
        <f t="shared" si="6"/>
        <v/>
      </c>
    </row>
    <row r="47" spans="1:12" x14ac:dyDescent="0.25">
      <c r="A47" s="12" t="s">
        <v>116</v>
      </c>
      <c r="B47" s="14" t="s">
        <v>163</v>
      </c>
      <c r="C47" s="26" t="s">
        <v>173</v>
      </c>
      <c r="D47" s="14" t="s">
        <v>190</v>
      </c>
      <c r="E47" s="14" t="s">
        <v>118</v>
      </c>
      <c r="F47" s="14"/>
      <c r="G47" s="13">
        <v>19387</v>
      </c>
      <c r="H47" s="13">
        <v>27778</v>
      </c>
      <c r="I47" s="13">
        <v>27100.75</v>
      </c>
      <c r="K47" s="10">
        <f t="shared" si="5"/>
        <v>0.43281580440501366</v>
      </c>
      <c r="L47" s="10">
        <f t="shared" si="6"/>
        <v>-2.438080495356032E-2</v>
      </c>
    </row>
    <row r="48" spans="1:12" x14ac:dyDescent="0.25">
      <c r="A48" s="12" t="s">
        <v>116</v>
      </c>
      <c r="B48" s="14" t="s">
        <v>163</v>
      </c>
      <c r="C48" s="26" t="s">
        <v>173</v>
      </c>
      <c r="D48" s="14" t="s">
        <v>191</v>
      </c>
      <c r="E48" s="14" t="s">
        <v>119</v>
      </c>
      <c r="F48" s="14"/>
      <c r="G48" s="13">
        <v>4574</v>
      </c>
      <c r="H48" s="13">
        <v>4378</v>
      </c>
      <c r="I48" s="13">
        <v>4373.32</v>
      </c>
      <c r="K48" s="10" t="str">
        <f t="shared" si="5"/>
        <v/>
      </c>
      <c r="L48" s="10" t="str">
        <f t="shared" si="6"/>
        <v/>
      </c>
    </row>
    <row r="49" spans="1:23" x14ac:dyDescent="0.25">
      <c r="A49" s="12" t="s">
        <v>120</v>
      </c>
      <c r="B49" s="14" t="s">
        <v>163</v>
      </c>
      <c r="C49" s="26" t="s">
        <v>166</v>
      </c>
      <c r="D49" s="14" t="s">
        <v>181</v>
      </c>
      <c r="E49" s="14" t="s">
        <v>76</v>
      </c>
      <c r="F49" s="14"/>
      <c r="G49" s="21">
        <v>55801</v>
      </c>
      <c r="H49" s="21">
        <v>75134</v>
      </c>
      <c r="I49" s="21">
        <v>80161.67</v>
      </c>
      <c r="K49" s="10">
        <f t="shared" si="5"/>
        <v>0.34646332503001731</v>
      </c>
      <c r="L49" s="10">
        <f t="shared" si="6"/>
        <v>6.6916043335906394E-2</v>
      </c>
    </row>
    <row r="50" spans="1:23" x14ac:dyDescent="0.25">
      <c r="A50" s="12" t="s">
        <v>120</v>
      </c>
      <c r="B50" s="14" t="s">
        <v>163</v>
      </c>
      <c r="C50" s="26" t="s">
        <v>166</v>
      </c>
      <c r="D50" s="14" t="s">
        <v>181</v>
      </c>
      <c r="E50" s="14" t="s">
        <v>77</v>
      </c>
      <c r="F50" s="14"/>
      <c r="G50" s="14">
        <v>384</v>
      </c>
      <c r="H50" s="14">
        <v>309</v>
      </c>
      <c r="I50" s="14">
        <v>345.84</v>
      </c>
      <c r="K50" s="10" t="str">
        <f t="shared" si="5"/>
        <v/>
      </c>
      <c r="L50" s="10" t="str">
        <f t="shared" si="6"/>
        <v/>
      </c>
    </row>
    <row r="51" spans="1:23" x14ac:dyDescent="0.25">
      <c r="A51" s="12" t="s">
        <v>120</v>
      </c>
      <c r="B51" s="14" t="s">
        <v>163</v>
      </c>
      <c r="C51" s="26" t="s">
        <v>166</v>
      </c>
      <c r="D51" s="14" t="s">
        <v>181</v>
      </c>
      <c r="E51" s="14" t="s">
        <v>121</v>
      </c>
      <c r="F51" s="14"/>
      <c r="G51" s="21">
        <v>1927</v>
      </c>
      <c r="H51" s="14">
        <v>692</v>
      </c>
      <c r="I51" s="14">
        <v>483.13</v>
      </c>
      <c r="K51" s="10" t="str">
        <f t="shared" si="5"/>
        <v/>
      </c>
      <c r="L51" s="10" t="str">
        <f t="shared" si="6"/>
        <v/>
      </c>
    </row>
    <row r="52" spans="1:23" x14ac:dyDescent="0.25">
      <c r="A52" s="12" t="s">
        <v>120</v>
      </c>
      <c r="B52" s="14" t="s">
        <v>163</v>
      </c>
      <c r="C52" s="26" t="s">
        <v>166</v>
      </c>
      <c r="D52" s="14" t="s">
        <v>181</v>
      </c>
      <c r="E52" s="14" t="s">
        <v>122</v>
      </c>
      <c r="F52" s="14"/>
      <c r="G52" s="14">
        <v>427</v>
      </c>
      <c r="H52" s="14">
        <v>636</v>
      </c>
      <c r="I52" s="14">
        <v>618.04</v>
      </c>
      <c r="K52" s="10" t="str">
        <f t="shared" si="5"/>
        <v/>
      </c>
      <c r="L52" s="10" t="str">
        <f t="shared" si="6"/>
        <v/>
      </c>
    </row>
    <row r="53" spans="1:23" x14ac:dyDescent="0.25">
      <c r="A53" s="12" t="s">
        <v>120</v>
      </c>
      <c r="B53" s="14" t="s">
        <v>163</v>
      </c>
      <c r="C53" s="26" t="s">
        <v>166</v>
      </c>
      <c r="D53" s="14" t="s">
        <v>181</v>
      </c>
      <c r="E53" s="14" t="s">
        <v>123</v>
      </c>
      <c r="F53" s="14"/>
      <c r="G53" s="21">
        <v>7407</v>
      </c>
      <c r="H53" s="21">
        <v>8718</v>
      </c>
      <c r="I53" s="21">
        <v>8536.5300000000007</v>
      </c>
      <c r="K53" s="10" t="str">
        <f t="shared" si="5"/>
        <v/>
      </c>
      <c r="L53" s="10" t="str">
        <f t="shared" si="6"/>
        <v/>
      </c>
    </row>
    <row r="54" spans="1:23" x14ac:dyDescent="0.25">
      <c r="A54" s="12" t="s">
        <v>120</v>
      </c>
      <c r="B54" s="14" t="s">
        <v>163</v>
      </c>
      <c r="C54" s="26" t="s">
        <v>166</v>
      </c>
      <c r="D54" s="14" t="s">
        <v>181</v>
      </c>
      <c r="E54" s="14" t="s">
        <v>78</v>
      </c>
      <c r="F54" s="14"/>
      <c r="G54" s="14">
        <v>40</v>
      </c>
      <c r="H54" s="14">
        <v>3</v>
      </c>
      <c r="I54" s="14">
        <v>2.34</v>
      </c>
      <c r="K54" s="10" t="str">
        <f t="shared" si="5"/>
        <v/>
      </c>
      <c r="L54" s="10" t="str">
        <f t="shared" si="6"/>
        <v/>
      </c>
    </row>
    <row r="55" spans="1:23" x14ac:dyDescent="0.25">
      <c r="A55" s="12" t="s">
        <v>120</v>
      </c>
      <c r="B55" s="14" t="s">
        <v>163</v>
      </c>
      <c r="C55" s="26" t="s">
        <v>166</v>
      </c>
      <c r="D55" s="14" t="s">
        <v>181</v>
      </c>
      <c r="E55" s="14" t="s">
        <v>79</v>
      </c>
      <c r="F55" s="14"/>
      <c r="G55" s="21">
        <v>13110</v>
      </c>
      <c r="H55" s="21">
        <v>9732</v>
      </c>
      <c r="I55" s="21">
        <v>6635.55</v>
      </c>
      <c r="K55" s="10">
        <f t="shared" si="5"/>
        <v>-0.2576659038901602</v>
      </c>
      <c r="L55" s="10">
        <f t="shared" si="6"/>
        <v>-0.318172009864365</v>
      </c>
    </row>
    <row r="56" spans="1:23" x14ac:dyDescent="0.25">
      <c r="A56" s="12" t="s">
        <v>120</v>
      </c>
      <c r="B56" s="14" t="s">
        <v>163</v>
      </c>
      <c r="C56" s="26" t="s">
        <v>166</v>
      </c>
      <c r="D56" s="14" t="s">
        <v>192</v>
      </c>
      <c r="E56" s="14" t="s">
        <v>124</v>
      </c>
      <c r="F56" s="14"/>
      <c r="G56" s="14"/>
      <c r="H56" s="14"/>
      <c r="I56" s="14">
        <v>0.3</v>
      </c>
      <c r="K56" s="10" t="str">
        <f t="shared" si="5"/>
        <v/>
      </c>
      <c r="L56" s="10" t="str">
        <f t="shared" si="6"/>
        <v/>
      </c>
      <c r="R56" t="s">
        <v>75</v>
      </c>
      <c r="S56" t="s">
        <v>120</v>
      </c>
      <c r="T56" t="s">
        <v>132</v>
      </c>
      <c r="U56" t="s">
        <v>136</v>
      </c>
      <c r="V56" t="s">
        <v>141</v>
      </c>
      <c r="W56" t="s">
        <v>148</v>
      </c>
    </row>
    <row r="57" spans="1:23" x14ac:dyDescent="0.25">
      <c r="A57" s="12" t="s">
        <v>120</v>
      </c>
      <c r="B57" s="14" t="s">
        <v>163</v>
      </c>
      <c r="C57" s="26" t="s">
        <v>166</v>
      </c>
      <c r="D57" s="14" t="s">
        <v>182</v>
      </c>
      <c r="E57" s="14" t="s">
        <v>80</v>
      </c>
      <c r="F57" s="14"/>
      <c r="G57" s="21">
        <v>19895</v>
      </c>
      <c r="H57" s="21">
        <v>22333</v>
      </c>
      <c r="I57" s="21">
        <v>18811.05</v>
      </c>
      <c r="K57" s="10">
        <f t="shared" si="5"/>
        <v>0.12254335260115612</v>
      </c>
      <c r="L57" s="10">
        <f t="shared" si="6"/>
        <v>-0.15770160748667894</v>
      </c>
      <c r="Q57" t="s">
        <v>76</v>
      </c>
    </row>
    <row r="58" spans="1:23" x14ac:dyDescent="0.25">
      <c r="A58" s="12" t="s">
        <v>120</v>
      </c>
      <c r="B58" s="14" t="s">
        <v>163</v>
      </c>
      <c r="C58" s="26" t="s">
        <v>166</v>
      </c>
      <c r="D58" s="14" t="s">
        <v>182</v>
      </c>
      <c r="E58" s="14" t="s">
        <v>81</v>
      </c>
      <c r="F58" s="14"/>
      <c r="G58" s="14">
        <v>565</v>
      </c>
      <c r="H58" s="14">
        <v>489</v>
      </c>
      <c r="I58" s="14">
        <v>449.4</v>
      </c>
      <c r="K58" s="10" t="str">
        <f t="shared" si="5"/>
        <v/>
      </c>
      <c r="L58" s="10" t="str">
        <f t="shared" si="6"/>
        <v/>
      </c>
      <c r="Q58" t="s">
        <v>201</v>
      </c>
    </row>
    <row r="59" spans="1:23" x14ac:dyDescent="0.25">
      <c r="A59" s="12" t="s">
        <v>120</v>
      </c>
      <c r="B59" s="14" t="s">
        <v>163</v>
      </c>
      <c r="C59" s="26" t="s">
        <v>166</v>
      </c>
      <c r="D59" s="14" t="s">
        <v>182</v>
      </c>
      <c r="E59" s="14" t="s">
        <v>82</v>
      </c>
      <c r="F59" s="14"/>
      <c r="G59" s="21">
        <v>5441</v>
      </c>
      <c r="H59" s="21">
        <v>4829</v>
      </c>
      <c r="I59" s="21">
        <v>4986.21</v>
      </c>
      <c r="K59" s="10" t="str">
        <f t="shared" si="5"/>
        <v/>
      </c>
      <c r="L59" s="10" t="str">
        <f t="shared" si="6"/>
        <v/>
      </c>
      <c r="Q59" t="s">
        <v>202</v>
      </c>
    </row>
    <row r="60" spans="1:23" ht="45" x14ac:dyDescent="0.25">
      <c r="A60" s="12" t="s">
        <v>120</v>
      </c>
      <c r="B60" s="14" t="s">
        <v>163</v>
      </c>
      <c r="C60" s="26" t="s">
        <v>166</v>
      </c>
      <c r="D60" s="14" t="s">
        <v>182</v>
      </c>
      <c r="E60" s="14" t="s">
        <v>83</v>
      </c>
      <c r="F60" s="14"/>
      <c r="G60" s="14">
        <v>271</v>
      </c>
      <c r="H60" s="14">
        <v>256</v>
      </c>
      <c r="I60" s="14">
        <v>169.56</v>
      </c>
      <c r="K60" s="10" t="str">
        <f t="shared" si="5"/>
        <v/>
      </c>
      <c r="L60" s="10" t="str">
        <f t="shared" si="6"/>
        <v/>
      </c>
      <c r="Q60" s="30" t="s">
        <v>203</v>
      </c>
    </row>
    <row r="61" spans="1:23" ht="30" x14ac:dyDescent="0.25">
      <c r="A61" s="12" t="s">
        <v>120</v>
      </c>
      <c r="B61" s="14" t="s">
        <v>163</v>
      </c>
      <c r="C61" s="26" t="s">
        <v>166</v>
      </c>
      <c r="D61" s="14" t="s">
        <v>182</v>
      </c>
      <c r="E61" s="14" t="s">
        <v>125</v>
      </c>
      <c r="F61" s="14"/>
      <c r="G61" s="14"/>
      <c r="H61" s="14">
        <v>15</v>
      </c>
      <c r="I61" s="14"/>
      <c r="K61" s="10" t="str">
        <f t="shared" si="5"/>
        <v/>
      </c>
      <c r="L61" s="10" t="str">
        <f t="shared" si="6"/>
        <v/>
      </c>
      <c r="Q61" s="30" t="s">
        <v>204</v>
      </c>
    </row>
    <row r="62" spans="1:23" x14ac:dyDescent="0.25">
      <c r="A62" s="12" t="s">
        <v>120</v>
      </c>
      <c r="B62" s="14" t="s">
        <v>163</v>
      </c>
      <c r="C62" s="26" t="s">
        <v>166</v>
      </c>
      <c r="D62" s="14" t="s">
        <v>182</v>
      </c>
      <c r="E62" s="14" t="s">
        <v>84</v>
      </c>
      <c r="F62" s="14"/>
      <c r="G62" s="14">
        <v>709</v>
      </c>
      <c r="H62" s="21">
        <v>1013</v>
      </c>
      <c r="I62" s="14">
        <v>983.85</v>
      </c>
      <c r="K62" s="10" t="str">
        <f t="shared" si="5"/>
        <v/>
      </c>
      <c r="L62" s="10" t="str">
        <f t="shared" si="6"/>
        <v/>
      </c>
    </row>
    <row r="63" spans="1:23" x14ac:dyDescent="0.25">
      <c r="A63" s="12" t="s">
        <v>120</v>
      </c>
      <c r="B63" s="14" t="s">
        <v>163</v>
      </c>
      <c r="C63" s="26" t="s">
        <v>167</v>
      </c>
      <c r="D63" s="14" t="s">
        <v>183</v>
      </c>
      <c r="E63" s="14" t="s">
        <v>85</v>
      </c>
      <c r="F63" s="14"/>
      <c r="G63" s="14">
        <v>651</v>
      </c>
      <c r="H63" s="21">
        <v>1372</v>
      </c>
      <c r="I63" s="14">
        <v>668.6</v>
      </c>
      <c r="K63" s="10" t="str">
        <f t="shared" si="5"/>
        <v/>
      </c>
      <c r="L63" s="10" t="str">
        <f t="shared" si="6"/>
        <v/>
      </c>
    </row>
    <row r="64" spans="1:23" x14ac:dyDescent="0.25">
      <c r="A64" s="12" t="s">
        <v>120</v>
      </c>
      <c r="B64" s="14" t="s">
        <v>163</v>
      </c>
      <c r="C64" s="26" t="s">
        <v>167</v>
      </c>
      <c r="D64" s="14" t="s">
        <v>183</v>
      </c>
      <c r="E64" s="14" t="s">
        <v>86</v>
      </c>
      <c r="F64" s="14"/>
      <c r="G64" s="21">
        <v>1237</v>
      </c>
      <c r="H64" s="21">
        <v>1540</v>
      </c>
      <c r="I64" s="14">
        <v>464.25</v>
      </c>
      <c r="K64" s="10" t="str">
        <f t="shared" si="5"/>
        <v/>
      </c>
      <c r="L64" s="10" t="str">
        <f t="shared" si="6"/>
        <v/>
      </c>
    </row>
    <row r="65" spans="1:12" x14ac:dyDescent="0.25">
      <c r="A65" s="12" t="s">
        <v>120</v>
      </c>
      <c r="B65" s="14" t="s">
        <v>163</v>
      </c>
      <c r="C65" s="26" t="s">
        <v>167</v>
      </c>
      <c r="D65" s="14" t="s">
        <v>183</v>
      </c>
      <c r="E65" s="14" t="s">
        <v>87</v>
      </c>
      <c r="F65" s="14"/>
      <c r="G65" s="21">
        <v>9625</v>
      </c>
      <c r="H65" s="21">
        <v>11808</v>
      </c>
      <c r="I65" s="21">
        <v>5576</v>
      </c>
      <c r="K65" s="10">
        <f t="shared" si="5"/>
        <v>0.22680519480519479</v>
      </c>
      <c r="L65" s="10">
        <f t="shared" si="6"/>
        <v>-0.52777777777777779</v>
      </c>
    </row>
    <row r="66" spans="1:12" x14ac:dyDescent="0.25">
      <c r="A66" s="12" t="s">
        <v>120</v>
      </c>
      <c r="B66" s="14" t="s">
        <v>163</v>
      </c>
      <c r="C66" s="26" t="s">
        <v>167</v>
      </c>
      <c r="D66" s="14" t="s">
        <v>183</v>
      </c>
      <c r="E66" s="14" t="s">
        <v>88</v>
      </c>
      <c r="F66" s="14"/>
      <c r="G66" s="21">
        <v>2831</v>
      </c>
      <c r="H66" s="21">
        <v>4576</v>
      </c>
      <c r="I66" s="21">
        <v>2989.68</v>
      </c>
      <c r="K66" s="10" t="str">
        <f t="shared" si="5"/>
        <v/>
      </c>
      <c r="L66" s="10" t="str">
        <f t="shared" si="6"/>
        <v/>
      </c>
    </row>
    <row r="67" spans="1:12" x14ac:dyDescent="0.25">
      <c r="A67" s="12" t="s">
        <v>120</v>
      </c>
      <c r="B67" s="14" t="s">
        <v>163</v>
      </c>
      <c r="C67" s="26" t="s">
        <v>167</v>
      </c>
      <c r="D67" s="14" t="s">
        <v>183</v>
      </c>
      <c r="E67" s="14" t="s">
        <v>89</v>
      </c>
      <c r="F67" s="14"/>
      <c r="G67" s="14">
        <v>24</v>
      </c>
      <c r="H67" s="14">
        <v>140</v>
      </c>
      <c r="I67" s="14"/>
      <c r="K67" s="10" t="str">
        <f t="shared" si="5"/>
        <v/>
      </c>
      <c r="L67" s="10" t="str">
        <f t="shared" si="6"/>
        <v/>
      </c>
    </row>
    <row r="68" spans="1:12" x14ac:dyDescent="0.25">
      <c r="A68" s="12" t="s">
        <v>120</v>
      </c>
      <c r="B68" s="14" t="s">
        <v>163</v>
      </c>
      <c r="C68" s="26" t="s">
        <v>167</v>
      </c>
      <c r="D68" s="14" t="s">
        <v>183</v>
      </c>
      <c r="E68" s="14" t="s">
        <v>92</v>
      </c>
      <c r="F68" s="14"/>
      <c r="G68" s="21">
        <v>1294</v>
      </c>
      <c r="H68" s="21">
        <v>1084</v>
      </c>
      <c r="I68" s="14">
        <v>568.14</v>
      </c>
      <c r="K68" s="10" t="str">
        <f t="shared" si="5"/>
        <v/>
      </c>
      <c r="L68" s="10" t="str">
        <f t="shared" si="6"/>
        <v/>
      </c>
    </row>
    <row r="69" spans="1:12" x14ac:dyDescent="0.25">
      <c r="A69" s="12" t="s">
        <v>120</v>
      </c>
      <c r="B69" s="14" t="s">
        <v>163</v>
      </c>
      <c r="C69" s="26" t="s">
        <v>167</v>
      </c>
      <c r="D69" s="14" t="s">
        <v>183</v>
      </c>
      <c r="E69" s="14" t="s">
        <v>93</v>
      </c>
      <c r="F69" s="14"/>
      <c r="G69" s="14"/>
      <c r="H69" s="14">
        <v>69</v>
      </c>
      <c r="I69" s="14">
        <v>1.1200000000000001</v>
      </c>
      <c r="K69" s="10" t="str">
        <f t="shared" si="5"/>
        <v/>
      </c>
      <c r="L69" s="10" t="str">
        <f t="shared" si="6"/>
        <v/>
      </c>
    </row>
    <row r="70" spans="1:12" x14ac:dyDescent="0.25">
      <c r="A70" s="12" t="s">
        <v>120</v>
      </c>
      <c r="B70" s="14" t="s">
        <v>163</v>
      </c>
      <c r="C70" s="26" t="s">
        <v>167</v>
      </c>
      <c r="D70" s="14" t="s">
        <v>183</v>
      </c>
      <c r="E70" s="14" t="s">
        <v>94</v>
      </c>
      <c r="F70" s="14"/>
      <c r="G70" s="21">
        <v>16649</v>
      </c>
      <c r="H70" s="21">
        <v>19829</v>
      </c>
      <c r="I70" s="21">
        <v>12404.51</v>
      </c>
      <c r="K70" s="10">
        <f t="shared" si="5"/>
        <v>0.19100246261036702</v>
      </c>
      <c r="L70" s="10">
        <f t="shared" si="6"/>
        <v>-0.37442584094003728</v>
      </c>
    </row>
    <row r="71" spans="1:12" x14ac:dyDescent="0.25">
      <c r="A71" s="12" t="s">
        <v>120</v>
      </c>
      <c r="B71" s="14" t="s">
        <v>163</v>
      </c>
      <c r="C71" s="26" t="s">
        <v>167</v>
      </c>
      <c r="D71" s="14" t="s">
        <v>193</v>
      </c>
      <c r="E71" s="14" t="s">
        <v>126</v>
      </c>
      <c r="F71" s="14"/>
      <c r="G71" s="21">
        <v>2685</v>
      </c>
      <c r="H71" s="21">
        <v>4188</v>
      </c>
      <c r="I71" s="21">
        <v>2768.64</v>
      </c>
      <c r="K71" s="10" t="str">
        <f t="shared" ref="K71:K134" si="7">IF(OR(G71&gt;$K$1,H71&gt;$K$1,I71&gt;$K$1),IFERROR(+H71/G71-1,""),"")</f>
        <v/>
      </c>
      <c r="L71" s="10" t="str">
        <f t="shared" ref="L71:L134" si="8">IF(OR(G71&gt;$K$1,H71&gt;$K$1,I71&gt;$K$1),IFERROR(+I71/H71-1,""),"")</f>
        <v/>
      </c>
    </row>
    <row r="72" spans="1:12" x14ac:dyDescent="0.25">
      <c r="A72" s="12" t="s">
        <v>120</v>
      </c>
      <c r="B72" s="14" t="s">
        <v>163</v>
      </c>
      <c r="C72" s="26" t="s">
        <v>167</v>
      </c>
      <c r="D72" s="14" t="s">
        <v>194</v>
      </c>
      <c r="E72" s="14" t="s">
        <v>127</v>
      </c>
      <c r="F72" s="14"/>
      <c r="G72" s="14">
        <v>5</v>
      </c>
      <c r="H72" s="14">
        <v>2</v>
      </c>
      <c r="I72" s="14">
        <v>2</v>
      </c>
      <c r="K72" s="10" t="str">
        <f t="shared" si="7"/>
        <v/>
      </c>
      <c r="L72" s="10" t="str">
        <f t="shared" si="8"/>
        <v/>
      </c>
    </row>
    <row r="73" spans="1:12" x14ac:dyDescent="0.25">
      <c r="A73" s="12" t="s">
        <v>120</v>
      </c>
      <c r="B73" s="14" t="s">
        <v>163</v>
      </c>
      <c r="C73" s="26" t="s">
        <v>167</v>
      </c>
      <c r="D73" s="14" t="s">
        <v>184</v>
      </c>
      <c r="E73" s="14" t="s">
        <v>96</v>
      </c>
      <c r="F73" s="14"/>
      <c r="G73" s="14"/>
      <c r="H73" s="14">
        <v>11</v>
      </c>
      <c r="I73" s="14">
        <v>17</v>
      </c>
      <c r="K73" s="10" t="str">
        <f t="shared" si="7"/>
        <v/>
      </c>
      <c r="L73" s="10" t="str">
        <f t="shared" si="8"/>
        <v/>
      </c>
    </row>
    <row r="74" spans="1:12" x14ac:dyDescent="0.25">
      <c r="A74" s="12" t="s">
        <v>120</v>
      </c>
      <c r="B74" s="14" t="s">
        <v>163</v>
      </c>
      <c r="C74" s="26" t="s">
        <v>167</v>
      </c>
      <c r="D74" s="14" t="s">
        <v>184</v>
      </c>
      <c r="E74" s="14" t="s">
        <v>128</v>
      </c>
      <c r="F74" s="14"/>
      <c r="G74" s="14">
        <v>40</v>
      </c>
      <c r="H74" s="14">
        <v>143</v>
      </c>
      <c r="I74" s="14">
        <v>39.840000000000003</v>
      </c>
      <c r="K74" s="10" t="str">
        <f t="shared" si="7"/>
        <v/>
      </c>
      <c r="L74" s="10" t="str">
        <f t="shared" si="8"/>
        <v/>
      </c>
    </row>
    <row r="75" spans="1:12" x14ac:dyDescent="0.25">
      <c r="A75" s="12" t="s">
        <v>120</v>
      </c>
      <c r="B75" s="14" t="s">
        <v>163</v>
      </c>
      <c r="C75" s="26" t="s">
        <v>167</v>
      </c>
      <c r="D75" s="14" t="s">
        <v>184</v>
      </c>
      <c r="E75" s="14" t="s">
        <v>97</v>
      </c>
      <c r="F75" s="14"/>
      <c r="G75" s="21">
        <v>2370</v>
      </c>
      <c r="H75" s="21">
        <v>3059</v>
      </c>
      <c r="I75" s="21">
        <v>1050.96</v>
      </c>
      <c r="K75" s="10" t="str">
        <f t="shared" si="7"/>
        <v/>
      </c>
      <c r="L75" s="10" t="str">
        <f t="shared" si="8"/>
        <v/>
      </c>
    </row>
    <row r="76" spans="1:12" x14ac:dyDescent="0.25">
      <c r="A76" s="12" t="s">
        <v>120</v>
      </c>
      <c r="B76" s="14" t="s">
        <v>163</v>
      </c>
      <c r="C76" s="26" t="s">
        <v>167</v>
      </c>
      <c r="D76" s="14" t="s">
        <v>185</v>
      </c>
      <c r="E76" s="14" t="s">
        <v>98</v>
      </c>
      <c r="F76" s="14"/>
      <c r="G76" s="14">
        <v>108</v>
      </c>
      <c r="H76" s="14">
        <v>109</v>
      </c>
      <c r="I76" s="14">
        <v>8.2799999999999994</v>
      </c>
      <c r="K76" s="10" t="str">
        <f t="shared" si="7"/>
        <v/>
      </c>
      <c r="L76" s="10" t="str">
        <f t="shared" si="8"/>
        <v/>
      </c>
    </row>
    <row r="77" spans="1:12" x14ac:dyDescent="0.25">
      <c r="A77" s="12" t="s">
        <v>120</v>
      </c>
      <c r="B77" s="14" t="s">
        <v>163</v>
      </c>
      <c r="C77" s="26" t="s">
        <v>167</v>
      </c>
      <c r="D77" s="14" t="s">
        <v>185</v>
      </c>
      <c r="E77" s="14" t="s">
        <v>99</v>
      </c>
      <c r="F77" s="14"/>
      <c r="G77" s="14">
        <v>15</v>
      </c>
      <c r="H77" s="14">
        <v>13</v>
      </c>
      <c r="I77" s="14">
        <v>13</v>
      </c>
      <c r="K77" s="10" t="str">
        <f t="shared" si="7"/>
        <v/>
      </c>
      <c r="L77" s="10" t="str">
        <f t="shared" si="8"/>
        <v/>
      </c>
    </row>
    <row r="78" spans="1:12" x14ac:dyDescent="0.25">
      <c r="A78" s="12" t="s">
        <v>120</v>
      </c>
      <c r="B78" s="14" t="s">
        <v>163</v>
      </c>
      <c r="C78" s="26" t="s">
        <v>167</v>
      </c>
      <c r="D78" s="14" t="s">
        <v>103</v>
      </c>
      <c r="E78" s="14"/>
      <c r="F78" s="14"/>
      <c r="G78" s="14"/>
      <c r="H78" s="14">
        <v>24</v>
      </c>
      <c r="I78" s="14"/>
      <c r="K78" s="10" t="str">
        <f t="shared" si="7"/>
        <v/>
      </c>
      <c r="L78" s="10" t="str">
        <f t="shared" si="8"/>
        <v/>
      </c>
    </row>
    <row r="79" spans="1:12" x14ac:dyDescent="0.25">
      <c r="A79" s="12" t="s">
        <v>120</v>
      </c>
      <c r="B79" s="14" t="s">
        <v>163</v>
      </c>
      <c r="C79" s="26" t="s">
        <v>167</v>
      </c>
      <c r="D79" s="14" t="s">
        <v>186</v>
      </c>
      <c r="E79" s="14" t="s">
        <v>106</v>
      </c>
      <c r="F79" s="14"/>
      <c r="G79" s="14"/>
      <c r="H79" s="14">
        <v>57</v>
      </c>
      <c r="I79" s="14">
        <v>16.579999999999998</v>
      </c>
      <c r="K79" s="10" t="str">
        <f t="shared" si="7"/>
        <v/>
      </c>
      <c r="L79" s="10" t="str">
        <f t="shared" si="8"/>
        <v/>
      </c>
    </row>
    <row r="80" spans="1:12" x14ac:dyDescent="0.25">
      <c r="A80" s="12" t="s">
        <v>120</v>
      </c>
      <c r="B80" s="14" t="s">
        <v>163</v>
      </c>
      <c r="C80" s="26" t="s">
        <v>167</v>
      </c>
      <c r="D80" s="14" t="s">
        <v>186</v>
      </c>
      <c r="E80" s="14" t="s">
        <v>107</v>
      </c>
      <c r="F80" s="14"/>
      <c r="G80" s="21">
        <v>1166</v>
      </c>
      <c r="H80" s="14">
        <v>676</v>
      </c>
      <c r="I80" s="14">
        <v>461.87</v>
      </c>
      <c r="K80" s="10" t="str">
        <f t="shared" si="7"/>
        <v/>
      </c>
      <c r="L80" s="10" t="str">
        <f t="shared" si="8"/>
        <v/>
      </c>
    </row>
    <row r="81" spans="1:12" x14ac:dyDescent="0.25">
      <c r="A81" s="12" t="s">
        <v>120</v>
      </c>
      <c r="B81" s="14" t="s">
        <v>163</v>
      </c>
      <c r="C81" s="26" t="s">
        <v>168</v>
      </c>
      <c r="D81" s="14" t="s">
        <v>187</v>
      </c>
      <c r="E81" s="14" t="s">
        <v>108</v>
      </c>
      <c r="F81" s="14"/>
      <c r="G81" s="14"/>
      <c r="H81" s="14">
        <v>24</v>
      </c>
      <c r="I81" s="14">
        <v>22</v>
      </c>
      <c r="K81" s="10" t="str">
        <f t="shared" si="7"/>
        <v/>
      </c>
      <c r="L81" s="10" t="str">
        <f t="shared" si="8"/>
        <v/>
      </c>
    </row>
    <row r="82" spans="1:12" x14ac:dyDescent="0.25">
      <c r="A82" s="12" t="s">
        <v>120</v>
      </c>
      <c r="B82" s="14" t="s">
        <v>163</v>
      </c>
      <c r="C82" s="26" t="s">
        <v>168</v>
      </c>
      <c r="D82" s="14" t="s">
        <v>187</v>
      </c>
      <c r="E82" s="14" t="s">
        <v>109</v>
      </c>
      <c r="F82" s="14"/>
      <c r="G82" s="21">
        <v>11300</v>
      </c>
      <c r="H82" s="21">
        <v>6402</v>
      </c>
      <c r="I82" s="21">
        <v>4328.6099999999997</v>
      </c>
      <c r="K82" s="10">
        <f t="shared" si="7"/>
        <v>-0.43345132743362835</v>
      </c>
      <c r="L82" s="10">
        <f t="shared" si="8"/>
        <v>-0.32386597938144335</v>
      </c>
    </row>
    <row r="83" spans="1:12" x14ac:dyDescent="0.25">
      <c r="A83" s="12" t="s">
        <v>120</v>
      </c>
      <c r="B83" s="14" t="s">
        <v>163</v>
      </c>
      <c r="C83" s="26" t="s">
        <v>174</v>
      </c>
      <c r="D83" s="14" t="s">
        <v>195</v>
      </c>
      <c r="E83" s="14" t="s">
        <v>129</v>
      </c>
      <c r="F83" s="14"/>
      <c r="G83" s="21">
        <v>4450</v>
      </c>
      <c r="H83" s="21">
        <v>4450</v>
      </c>
      <c r="I83" s="21">
        <v>2797.65</v>
      </c>
      <c r="K83" s="10" t="str">
        <f t="shared" si="7"/>
        <v/>
      </c>
      <c r="L83" s="10" t="str">
        <f t="shared" si="8"/>
        <v/>
      </c>
    </row>
    <row r="84" spans="1:12" x14ac:dyDescent="0.25">
      <c r="A84" s="12" t="s">
        <v>120</v>
      </c>
      <c r="B84" s="14" t="s">
        <v>163</v>
      </c>
      <c r="C84" s="26" t="s">
        <v>169</v>
      </c>
      <c r="D84" s="14" t="s">
        <v>130</v>
      </c>
      <c r="E84" s="14"/>
      <c r="F84" s="14"/>
      <c r="G84" s="21">
        <v>5000</v>
      </c>
      <c r="H84" s="21">
        <v>5000</v>
      </c>
      <c r="I84" s="21">
        <v>3661.38</v>
      </c>
      <c r="K84" s="10" t="str">
        <f t="shared" si="7"/>
        <v/>
      </c>
      <c r="L84" s="10" t="str">
        <f t="shared" si="8"/>
        <v/>
      </c>
    </row>
    <row r="85" spans="1:12" x14ac:dyDescent="0.25">
      <c r="A85" s="12" t="s">
        <v>120</v>
      </c>
      <c r="B85" s="14" t="s">
        <v>164</v>
      </c>
      <c r="C85" s="26" t="s">
        <v>170</v>
      </c>
      <c r="D85" s="14" t="s">
        <v>188</v>
      </c>
      <c r="E85" s="14" t="s">
        <v>112</v>
      </c>
      <c r="F85" s="14"/>
      <c r="G85" s="21">
        <v>1000</v>
      </c>
      <c r="H85" s="14">
        <v>649</v>
      </c>
      <c r="I85" s="14">
        <v>113.27</v>
      </c>
      <c r="K85" s="10" t="str">
        <f t="shared" si="7"/>
        <v/>
      </c>
      <c r="L85" s="10" t="str">
        <f t="shared" si="8"/>
        <v/>
      </c>
    </row>
    <row r="86" spans="1:12" x14ac:dyDescent="0.25">
      <c r="A86" s="12" t="s">
        <v>120</v>
      </c>
      <c r="B86" s="14" t="s">
        <v>164</v>
      </c>
      <c r="C86" s="26" t="s">
        <v>170</v>
      </c>
      <c r="D86" s="14" t="s">
        <v>188</v>
      </c>
      <c r="E86" s="14" t="s">
        <v>131</v>
      </c>
      <c r="F86" s="14"/>
      <c r="G86" s="14"/>
      <c r="H86" s="14">
        <v>501</v>
      </c>
      <c r="I86" s="14">
        <v>192.14</v>
      </c>
      <c r="K86" s="10" t="str">
        <f t="shared" si="7"/>
        <v/>
      </c>
      <c r="L86" s="10" t="str">
        <f t="shared" si="8"/>
        <v/>
      </c>
    </row>
    <row r="87" spans="1:12" x14ac:dyDescent="0.25">
      <c r="A87" s="12" t="s">
        <v>120</v>
      </c>
      <c r="B87" s="14" t="s">
        <v>164</v>
      </c>
      <c r="C87" s="26" t="s">
        <v>170</v>
      </c>
      <c r="D87" s="14" t="s">
        <v>188</v>
      </c>
      <c r="E87" s="14" t="s">
        <v>113</v>
      </c>
      <c r="F87" s="14"/>
      <c r="G87" s="14"/>
      <c r="H87" s="14">
        <v>350</v>
      </c>
      <c r="I87" s="14">
        <v>424.25</v>
      </c>
      <c r="K87" s="10" t="str">
        <f t="shared" si="7"/>
        <v/>
      </c>
      <c r="L87" s="10" t="str">
        <f t="shared" si="8"/>
        <v/>
      </c>
    </row>
    <row r="88" spans="1:12" x14ac:dyDescent="0.25">
      <c r="A88" s="12" t="s">
        <v>120</v>
      </c>
      <c r="B88" s="14" t="s">
        <v>115</v>
      </c>
      <c r="C88" s="26" t="s">
        <v>172</v>
      </c>
      <c r="D88" s="14" t="s">
        <v>115</v>
      </c>
      <c r="E88" s="14"/>
      <c r="F88" s="14"/>
      <c r="G88" s="14">
        <v>-1</v>
      </c>
      <c r="H88" s="14"/>
      <c r="I88" s="14">
        <v>-0.51</v>
      </c>
      <c r="K88" s="10" t="str">
        <f t="shared" si="7"/>
        <v/>
      </c>
      <c r="L88" s="10" t="str">
        <f t="shared" si="8"/>
        <v/>
      </c>
    </row>
    <row r="89" spans="1:12" x14ac:dyDescent="0.25">
      <c r="A89" s="12" t="s">
        <v>132</v>
      </c>
      <c r="B89" s="14" t="s">
        <v>163</v>
      </c>
      <c r="C89" s="26" t="s">
        <v>166</v>
      </c>
      <c r="D89" s="14" t="s">
        <v>181</v>
      </c>
      <c r="E89" s="14" t="s">
        <v>76</v>
      </c>
      <c r="F89" s="14"/>
      <c r="G89" s="21">
        <v>3674</v>
      </c>
      <c r="H89" s="21">
        <v>3571</v>
      </c>
      <c r="I89" s="21">
        <v>3519.5</v>
      </c>
      <c r="K89" s="10" t="str">
        <f t="shared" si="7"/>
        <v/>
      </c>
      <c r="L89" s="10" t="str">
        <f t="shared" si="8"/>
        <v/>
      </c>
    </row>
    <row r="90" spans="1:12" x14ac:dyDescent="0.25">
      <c r="A90" s="12" t="s">
        <v>132</v>
      </c>
      <c r="B90" s="14" t="s">
        <v>163</v>
      </c>
      <c r="C90" s="26" t="s">
        <v>166</v>
      </c>
      <c r="D90" s="14" t="s">
        <v>181</v>
      </c>
      <c r="E90" s="14" t="s">
        <v>79</v>
      </c>
      <c r="F90" s="14"/>
      <c r="G90" s="14">
        <v>190</v>
      </c>
      <c r="H90" s="14">
        <v>184</v>
      </c>
      <c r="I90" s="14">
        <v>180.04</v>
      </c>
      <c r="K90" s="10" t="str">
        <f t="shared" si="7"/>
        <v/>
      </c>
      <c r="L90" s="10" t="str">
        <f t="shared" si="8"/>
        <v/>
      </c>
    </row>
    <row r="91" spans="1:12" x14ac:dyDescent="0.25">
      <c r="A91" s="12" t="s">
        <v>132</v>
      </c>
      <c r="B91" s="14" t="s">
        <v>163</v>
      </c>
      <c r="C91" s="26" t="s">
        <v>166</v>
      </c>
      <c r="D91" s="14" t="s">
        <v>182</v>
      </c>
      <c r="E91" s="14" t="s">
        <v>80</v>
      </c>
      <c r="F91" s="14"/>
      <c r="G91" s="14">
        <v>690</v>
      </c>
      <c r="H91" s="14">
        <v>815</v>
      </c>
      <c r="I91" s="14">
        <v>762.25</v>
      </c>
      <c r="K91" s="10" t="str">
        <f t="shared" si="7"/>
        <v/>
      </c>
      <c r="L91" s="10" t="str">
        <f t="shared" si="8"/>
        <v/>
      </c>
    </row>
    <row r="92" spans="1:12" x14ac:dyDescent="0.25">
      <c r="A92" s="12" t="s">
        <v>132</v>
      </c>
      <c r="B92" s="14" t="s">
        <v>163</v>
      </c>
      <c r="C92" s="26" t="s">
        <v>166</v>
      </c>
      <c r="D92" s="14" t="s">
        <v>182</v>
      </c>
      <c r="E92" s="14" t="s">
        <v>81</v>
      </c>
      <c r="F92" s="14"/>
      <c r="G92" s="14">
        <v>22</v>
      </c>
      <c r="H92" s="14">
        <v>19</v>
      </c>
      <c r="I92" s="14">
        <v>16.87</v>
      </c>
      <c r="K92" s="10" t="str">
        <f t="shared" si="7"/>
        <v/>
      </c>
      <c r="L92" s="10" t="str">
        <f t="shared" si="8"/>
        <v/>
      </c>
    </row>
    <row r="93" spans="1:12" x14ac:dyDescent="0.25">
      <c r="A93" s="12" t="s">
        <v>132</v>
      </c>
      <c r="B93" s="14" t="s">
        <v>163</v>
      </c>
      <c r="C93" s="26" t="s">
        <v>166</v>
      </c>
      <c r="D93" s="14" t="s">
        <v>182</v>
      </c>
      <c r="E93" s="14" t="s">
        <v>82</v>
      </c>
      <c r="F93" s="14"/>
      <c r="G93" s="14">
        <v>220</v>
      </c>
      <c r="H93" s="14">
        <v>195</v>
      </c>
      <c r="I93" s="14">
        <v>177.5</v>
      </c>
      <c r="K93" s="10" t="str">
        <f t="shared" si="7"/>
        <v/>
      </c>
      <c r="L93" s="10" t="str">
        <f t="shared" si="8"/>
        <v/>
      </c>
    </row>
    <row r="94" spans="1:12" x14ac:dyDescent="0.25">
      <c r="A94" s="12" t="s">
        <v>132</v>
      </c>
      <c r="B94" s="14" t="s">
        <v>163</v>
      </c>
      <c r="C94" s="26" t="s">
        <v>166</v>
      </c>
      <c r="D94" s="14" t="s">
        <v>182</v>
      </c>
      <c r="E94" s="14" t="s">
        <v>83</v>
      </c>
      <c r="F94" s="14"/>
      <c r="G94" s="14">
        <v>10</v>
      </c>
      <c r="H94" s="14">
        <v>9</v>
      </c>
      <c r="I94" s="14">
        <v>8.07</v>
      </c>
      <c r="K94" s="10" t="str">
        <f t="shared" si="7"/>
        <v/>
      </c>
      <c r="L94" s="10" t="str">
        <f t="shared" si="8"/>
        <v/>
      </c>
    </row>
    <row r="95" spans="1:12" x14ac:dyDescent="0.25">
      <c r="A95" s="12" t="s">
        <v>132</v>
      </c>
      <c r="B95" s="14" t="s">
        <v>163</v>
      </c>
      <c r="C95" s="26" t="s">
        <v>166</v>
      </c>
      <c r="D95" s="14" t="s">
        <v>182</v>
      </c>
      <c r="E95" s="14" t="s">
        <v>84</v>
      </c>
      <c r="F95" s="14"/>
      <c r="G95" s="14">
        <v>50</v>
      </c>
      <c r="H95" s="14">
        <v>58</v>
      </c>
      <c r="I95" s="14">
        <v>46.78</v>
      </c>
      <c r="K95" s="10" t="str">
        <f t="shared" si="7"/>
        <v/>
      </c>
      <c r="L95" s="10" t="str">
        <f t="shared" si="8"/>
        <v/>
      </c>
    </row>
    <row r="96" spans="1:12" x14ac:dyDescent="0.25">
      <c r="A96" s="12" t="s">
        <v>132</v>
      </c>
      <c r="B96" s="14" t="s">
        <v>163</v>
      </c>
      <c r="C96" s="26" t="s">
        <v>167</v>
      </c>
      <c r="D96" s="14" t="s">
        <v>183</v>
      </c>
      <c r="E96" s="14" t="s">
        <v>87</v>
      </c>
      <c r="F96" s="14"/>
      <c r="G96" s="14">
        <v>500</v>
      </c>
      <c r="H96" s="14">
        <v>620</v>
      </c>
      <c r="I96" s="14">
        <v>492.77</v>
      </c>
      <c r="K96" s="10" t="str">
        <f t="shared" si="7"/>
        <v/>
      </c>
      <c r="L96" s="10" t="str">
        <f t="shared" si="8"/>
        <v/>
      </c>
    </row>
    <row r="97" spans="1:12" x14ac:dyDescent="0.25">
      <c r="A97" s="12" t="s">
        <v>132</v>
      </c>
      <c r="B97" s="14" t="s">
        <v>163</v>
      </c>
      <c r="C97" s="26" t="s">
        <v>167</v>
      </c>
      <c r="D97" s="14" t="s">
        <v>183</v>
      </c>
      <c r="E97" s="14" t="s">
        <v>88</v>
      </c>
      <c r="F97" s="14"/>
      <c r="G97" s="21">
        <v>1600</v>
      </c>
      <c r="H97" s="21">
        <v>2000</v>
      </c>
      <c r="I97" s="21">
        <v>1566.02</v>
      </c>
      <c r="K97" s="10" t="str">
        <f t="shared" si="7"/>
        <v/>
      </c>
      <c r="L97" s="10" t="str">
        <f t="shared" si="8"/>
        <v/>
      </c>
    </row>
    <row r="98" spans="1:12" x14ac:dyDescent="0.25">
      <c r="A98" s="12" t="s">
        <v>132</v>
      </c>
      <c r="B98" s="14" t="s">
        <v>163</v>
      </c>
      <c r="C98" s="26" t="s">
        <v>167</v>
      </c>
      <c r="D98" s="14" t="s">
        <v>183</v>
      </c>
      <c r="E98" s="14" t="s">
        <v>89</v>
      </c>
      <c r="F98" s="14"/>
      <c r="G98" s="21">
        <v>2800</v>
      </c>
      <c r="H98" s="21">
        <v>2900</v>
      </c>
      <c r="I98" s="21">
        <v>2404.7399999999998</v>
      </c>
      <c r="K98" s="10" t="str">
        <f t="shared" si="7"/>
        <v/>
      </c>
      <c r="L98" s="10" t="str">
        <f t="shared" si="8"/>
        <v/>
      </c>
    </row>
    <row r="99" spans="1:12" x14ac:dyDescent="0.25">
      <c r="A99" s="12" t="s">
        <v>132</v>
      </c>
      <c r="B99" s="14" t="s">
        <v>163</v>
      </c>
      <c r="C99" s="26" t="s">
        <v>167</v>
      </c>
      <c r="D99" s="14" t="s">
        <v>183</v>
      </c>
      <c r="E99" s="14" t="s">
        <v>90</v>
      </c>
      <c r="F99" s="14"/>
      <c r="G99" s="14">
        <v>300</v>
      </c>
      <c r="H99" s="14">
        <v>525</v>
      </c>
      <c r="I99" s="14">
        <v>422.18</v>
      </c>
      <c r="K99" s="10" t="str">
        <f t="shared" si="7"/>
        <v/>
      </c>
      <c r="L99" s="10" t="str">
        <f t="shared" si="8"/>
        <v/>
      </c>
    </row>
    <row r="100" spans="1:12" x14ac:dyDescent="0.25">
      <c r="A100" s="12" t="s">
        <v>132</v>
      </c>
      <c r="B100" s="14" t="s">
        <v>163</v>
      </c>
      <c r="C100" s="26" t="s">
        <v>167</v>
      </c>
      <c r="D100" s="14" t="s">
        <v>183</v>
      </c>
      <c r="E100" s="14" t="s">
        <v>92</v>
      </c>
      <c r="F100" s="14"/>
      <c r="G100" s="14">
        <v>20</v>
      </c>
      <c r="H100" s="14">
        <v>25</v>
      </c>
      <c r="I100" s="14">
        <v>21.44</v>
      </c>
      <c r="K100" s="10" t="str">
        <f t="shared" si="7"/>
        <v/>
      </c>
      <c r="L100" s="10" t="str">
        <f t="shared" si="8"/>
        <v/>
      </c>
    </row>
    <row r="101" spans="1:12" x14ac:dyDescent="0.25">
      <c r="A101" s="12" t="s">
        <v>132</v>
      </c>
      <c r="B101" s="14" t="s">
        <v>163</v>
      </c>
      <c r="C101" s="26" t="s">
        <v>167</v>
      </c>
      <c r="D101" s="14" t="s">
        <v>183</v>
      </c>
      <c r="E101" s="14" t="s">
        <v>93</v>
      </c>
      <c r="F101" s="14"/>
      <c r="G101" s="21">
        <v>8000</v>
      </c>
      <c r="H101" s="21">
        <v>7929</v>
      </c>
      <c r="I101" s="21">
        <v>5317.37</v>
      </c>
      <c r="K101" s="10" t="str">
        <f t="shared" si="7"/>
        <v/>
      </c>
      <c r="L101" s="10" t="str">
        <f t="shared" si="8"/>
        <v/>
      </c>
    </row>
    <row r="102" spans="1:12" x14ac:dyDescent="0.25">
      <c r="A102" s="12" t="s">
        <v>132</v>
      </c>
      <c r="B102" s="14" t="s">
        <v>163</v>
      </c>
      <c r="C102" s="26" t="s">
        <v>167</v>
      </c>
      <c r="D102" s="14" t="s">
        <v>183</v>
      </c>
      <c r="E102" s="14" t="s">
        <v>94</v>
      </c>
      <c r="F102" s="14"/>
      <c r="G102" s="21">
        <v>22081</v>
      </c>
      <c r="H102" s="21">
        <v>29581</v>
      </c>
      <c r="I102" s="21">
        <v>14218.24</v>
      </c>
      <c r="K102" s="10">
        <f t="shared" si="7"/>
        <v>0.33965852995788226</v>
      </c>
      <c r="L102" s="10">
        <f t="shared" si="8"/>
        <v>-0.51934552584429194</v>
      </c>
    </row>
    <row r="103" spans="1:12" x14ac:dyDescent="0.25">
      <c r="A103" s="12" t="s">
        <v>132</v>
      </c>
      <c r="B103" s="14" t="s">
        <v>163</v>
      </c>
      <c r="C103" s="26" t="s">
        <v>167</v>
      </c>
      <c r="D103" s="14" t="s">
        <v>95</v>
      </c>
      <c r="E103" s="14"/>
      <c r="F103" s="14"/>
      <c r="G103" s="14">
        <v>160</v>
      </c>
      <c r="H103" s="14">
        <v>135</v>
      </c>
      <c r="I103" s="14">
        <v>126.22</v>
      </c>
      <c r="K103" s="10" t="str">
        <f t="shared" si="7"/>
        <v/>
      </c>
      <c r="L103" s="10" t="str">
        <f t="shared" si="8"/>
        <v/>
      </c>
    </row>
    <row r="104" spans="1:12" x14ac:dyDescent="0.25">
      <c r="A104" s="12" t="s">
        <v>132</v>
      </c>
      <c r="B104" s="14" t="s">
        <v>163</v>
      </c>
      <c r="C104" s="26" t="s">
        <v>167</v>
      </c>
      <c r="D104" s="14" t="s">
        <v>193</v>
      </c>
      <c r="E104" s="14" t="s">
        <v>126</v>
      </c>
      <c r="F104" s="14"/>
      <c r="G104" s="14">
        <v>10</v>
      </c>
      <c r="H104" s="14">
        <v>3</v>
      </c>
      <c r="I104" s="14">
        <v>2.76</v>
      </c>
      <c r="K104" s="10" t="str">
        <f t="shared" si="7"/>
        <v/>
      </c>
      <c r="L104" s="10" t="str">
        <f t="shared" si="8"/>
        <v/>
      </c>
    </row>
    <row r="105" spans="1:12" x14ac:dyDescent="0.25">
      <c r="A105" s="12" t="s">
        <v>132</v>
      </c>
      <c r="B105" s="14" t="s">
        <v>163</v>
      </c>
      <c r="C105" s="26" t="s">
        <v>167</v>
      </c>
      <c r="D105" s="14" t="s">
        <v>184</v>
      </c>
      <c r="E105" s="14" t="s">
        <v>97</v>
      </c>
      <c r="F105" s="14"/>
      <c r="G105" s="14">
        <v>450</v>
      </c>
      <c r="H105" s="14">
        <v>950</v>
      </c>
      <c r="I105" s="14">
        <v>479.68</v>
      </c>
      <c r="K105" s="10" t="str">
        <f t="shared" si="7"/>
        <v/>
      </c>
      <c r="L105" s="10" t="str">
        <f t="shared" si="8"/>
        <v/>
      </c>
    </row>
    <row r="106" spans="1:12" x14ac:dyDescent="0.25">
      <c r="A106" s="12" t="s">
        <v>132</v>
      </c>
      <c r="B106" s="14" t="s">
        <v>163</v>
      </c>
      <c r="C106" s="26" t="s">
        <v>167</v>
      </c>
      <c r="D106" s="14" t="s">
        <v>103</v>
      </c>
      <c r="E106" s="14"/>
      <c r="F106" s="14"/>
      <c r="G106" s="14">
        <v>200</v>
      </c>
      <c r="H106" s="14">
        <v>200</v>
      </c>
      <c r="I106" s="14">
        <v>131.91999999999999</v>
      </c>
      <c r="K106" s="10" t="str">
        <f t="shared" si="7"/>
        <v/>
      </c>
      <c r="L106" s="10" t="str">
        <f t="shared" si="8"/>
        <v/>
      </c>
    </row>
    <row r="107" spans="1:12" x14ac:dyDescent="0.25">
      <c r="A107" s="12" t="s">
        <v>132</v>
      </c>
      <c r="B107" s="14" t="s">
        <v>163</v>
      </c>
      <c r="C107" s="26" t="s">
        <v>167</v>
      </c>
      <c r="D107" s="14" t="s">
        <v>186</v>
      </c>
      <c r="E107" s="14" t="s">
        <v>107</v>
      </c>
      <c r="F107" s="14"/>
      <c r="G107" s="14">
        <v>600</v>
      </c>
      <c r="H107" s="14">
        <v>600</v>
      </c>
      <c r="I107" s="14">
        <v>413.73</v>
      </c>
      <c r="K107" s="10" t="str">
        <f t="shared" si="7"/>
        <v/>
      </c>
      <c r="L107" s="10" t="str">
        <f t="shared" si="8"/>
        <v/>
      </c>
    </row>
    <row r="108" spans="1:12" x14ac:dyDescent="0.25">
      <c r="A108" s="12" t="s">
        <v>132</v>
      </c>
      <c r="B108" s="14" t="s">
        <v>163</v>
      </c>
      <c r="C108" s="26" t="s">
        <v>175</v>
      </c>
      <c r="D108" s="14" t="s">
        <v>180</v>
      </c>
      <c r="E108" s="14" t="s">
        <v>165</v>
      </c>
      <c r="F108" s="14"/>
      <c r="G108" s="21">
        <v>6600</v>
      </c>
      <c r="H108" s="21">
        <v>6600</v>
      </c>
      <c r="I108" s="21">
        <v>4035</v>
      </c>
      <c r="K108" s="10" t="str">
        <f t="shared" si="7"/>
        <v/>
      </c>
      <c r="L108" s="10" t="str">
        <f t="shared" si="8"/>
        <v/>
      </c>
    </row>
    <row r="109" spans="1:12" x14ac:dyDescent="0.25">
      <c r="A109" s="12" t="s">
        <v>132</v>
      </c>
      <c r="B109" s="14" t="s">
        <v>163</v>
      </c>
      <c r="C109" s="26" t="s">
        <v>168</v>
      </c>
      <c r="D109" s="14" t="s">
        <v>196</v>
      </c>
      <c r="E109" s="14" t="s">
        <v>133</v>
      </c>
      <c r="F109" s="14"/>
      <c r="G109" s="21">
        <v>11237</v>
      </c>
      <c r="H109" s="21">
        <v>3030</v>
      </c>
      <c r="I109" s="14">
        <v>0.6</v>
      </c>
      <c r="K109" s="10">
        <f t="shared" si="7"/>
        <v>-0.73035507697784108</v>
      </c>
      <c r="L109" s="10">
        <f t="shared" si="8"/>
        <v>-0.9998019801980198</v>
      </c>
    </row>
    <row r="110" spans="1:12" x14ac:dyDescent="0.25">
      <c r="A110" s="12" t="s">
        <v>132</v>
      </c>
      <c r="B110" s="14" t="s">
        <v>163</v>
      </c>
      <c r="C110" s="26" t="s">
        <v>168</v>
      </c>
      <c r="D110" s="14" t="s">
        <v>196</v>
      </c>
      <c r="E110" s="14" t="s">
        <v>134</v>
      </c>
      <c r="F110" s="14"/>
      <c r="G110" s="21">
        <v>87327</v>
      </c>
      <c r="H110" s="21">
        <v>58000</v>
      </c>
      <c r="I110" s="21">
        <v>34125.730000000003</v>
      </c>
      <c r="K110" s="10">
        <f t="shared" si="7"/>
        <v>-0.33582969757348813</v>
      </c>
      <c r="L110" s="10">
        <f t="shared" si="8"/>
        <v>-0.41162534482758617</v>
      </c>
    </row>
    <row r="111" spans="1:12" x14ac:dyDescent="0.25">
      <c r="A111" s="12" t="s">
        <v>132</v>
      </c>
      <c r="B111" s="14" t="s">
        <v>163</v>
      </c>
      <c r="C111" s="26" t="s">
        <v>169</v>
      </c>
      <c r="D111" s="14" t="s">
        <v>135</v>
      </c>
      <c r="E111" s="14"/>
      <c r="F111" s="14"/>
      <c r="G111" s="21">
        <v>1000</v>
      </c>
      <c r="H111" s="21">
        <v>1000</v>
      </c>
      <c r="I111" s="21">
        <v>1000</v>
      </c>
      <c r="K111" s="10" t="str">
        <f t="shared" si="7"/>
        <v/>
      </c>
      <c r="L111" s="10" t="str">
        <f t="shared" si="8"/>
        <v/>
      </c>
    </row>
    <row r="112" spans="1:12" x14ac:dyDescent="0.25">
      <c r="A112" s="12" t="s">
        <v>132</v>
      </c>
      <c r="B112" s="14" t="s">
        <v>164</v>
      </c>
      <c r="C112" s="26" t="s">
        <v>170</v>
      </c>
      <c r="D112" s="14" t="s">
        <v>188</v>
      </c>
      <c r="E112" s="14" t="s">
        <v>111</v>
      </c>
      <c r="F112" s="14"/>
      <c r="G112" s="21">
        <v>7995</v>
      </c>
      <c r="H112" s="21">
        <v>3186</v>
      </c>
      <c r="I112" s="21">
        <v>1477.15</v>
      </c>
      <c r="K112" s="10" t="str">
        <f t="shared" si="7"/>
        <v/>
      </c>
      <c r="L112" s="10" t="str">
        <f t="shared" si="8"/>
        <v/>
      </c>
    </row>
    <row r="113" spans="1:12" x14ac:dyDescent="0.25">
      <c r="A113" s="12" t="s">
        <v>132</v>
      </c>
      <c r="B113" s="14" t="s">
        <v>164</v>
      </c>
      <c r="C113" s="26" t="s">
        <v>170</v>
      </c>
      <c r="D113" s="14" t="s">
        <v>188</v>
      </c>
      <c r="E113" s="14" t="s">
        <v>112</v>
      </c>
      <c r="F113" s="14"/>
      <c r="G113" s="14">
        <v>74</v>
      </c>
      <c r="H113" s="14">
        <v>30</v>
      </c>
      <c r="I113" s="14">
        <v>17.850000000000001</v>
      </c>
      <c r="K113" s="10" t="str">
        <f t="shared" si="7"/>
        <v/>
      </c>
      <c r="L113" s="10" t="str">
        <f t="shared" si="8"/>
        <v/>
      </c>
    </row>
    <row r="114" spans="1:12" x14ac:dyDescent="0.25">
      <c r="A114" s="12" t="s">
        <v>132</v>
      </c>
      <c r="B114" s="14" t="s">
        <v>164</v>
      </c>
      <c r="C114" s="26" t="s">
        <v>170</v>
      </c>
      <c r="D114" s="14" t="s">
        <v>188</v>
      </c>
      <c r="E114" s="14" t="s">
        <v>113</v>
      </c>
      <c r="F114" s="14"/>
      <c r="G114" s="14">
        <v>157</v>
      </c>
      <c r="H114" s="14">
        <v>207</v>
      </c>
      <c r="I114" s="14">
        <v>148.55000000000001</v>
      </c>
      <c r="K114" s="10" t="str">
        <f t="shared" si="7"/>
        <v/>
      </c>
      <c r="L114" s="10" t="str">
        <f t="shared" si="8"/>
        <v/>
      </c>
    </row>
    <row r="115" spans="1:12" x14ac:dyDescent="0.25">
      <c r="A115" s="12" t="s">
        <v>132</v>
      </c>
      <c r="B115" s="14" t="s">
        <v>115</v>
      </c>
      <c r="C115" s="26" t="s">
        <v>172</v>
      </c>
      <c r="D115" s="14" t="s">
        <v>115</v>
      </c>
      <c r="E115" s="14"/>
      <c r="F115" s="14"/>
      <c r="G115" s="14">
        <v>-100</v>
      </c>
      <c r="H115" s="14">
        <v>-450</v>
      </c>
      <c r="I115" s="14">
        <v>-917.69</v>
      </c>
      <c r="K115" s="10" t="str">
        <f t="shared" si="7"/>
        <v/>
      </c>
      <c r="L115" s="10" t="str">
        <f t="shared" si="8"/>
        <v/>
      </c>
    </row>
    <row r="116" spans="1:12" x14ac:dyDescent="0.25">
      <c r="A116" s="12" t="s">
        <v>136</v>
      </c>
      <c r="B116" s="14" t="s">
        <v>163</v>
      </c>
      <c r="C116" s="26" t="s">
        <v>166</v>
      </c>
      <c r="D116" s="14" t="s">
        <v>181</v>
      </c>
      <c r="E116" s="14" t="s">
        <v>76</v>
      </c>
      <c r="F116" s="14"/>
      <c r="G116" s="21">
        <v>25460</v>
      </c>
      <c r="H116" s="21">
        <v>29866</v>
      </c>
      <c r="I116" s="21">
        <v>29085.14</v>
      </c>
      <c r="K116" s="10">
        <f t="shared" si="7"/>
        <v>0.17305577376276515</v>
      </c>
      <c r="L116" s="10">
        <f t="shared" si="8"/>
        <v>-2.6145449675216037E-2</v>
      </c>
    </row>
    <row r="117" spans="1:12" x14ac:dyDescent="0.25">
      <c r="A117" s="12" t="s">
        <v>136</v>
      </c>
      <c r="B117" s="14" t="s">
        <v>163</v>
      </c>
      <c r="C117" s="26" t="s">
        <v>166</v>
      </c>
      <c r="D117" s="14" t="s">
        <v>181</v>
      </c>
      <c r="E117" s="14" t="s">
        <v>77</v>
      </c>
      <c r="F117" s="14"/>
      <c r="G117" s="21">
        <v>3449</v>
      </c>
      <c r="H117" s="21">
        <v>3503</v>
      </c>
      <c r="I117" s="21">
        <v>3483.3</v>
      </c>
      <c r="K117" s="10" t="str">
        <f t="shared" si="7"/>
        <v/>
      </c>
      <c r="L117" s="10" t="str">
        <f t="shared" si="8"/>
        <v/>
      </c>
    </row>
    <row r="118" spans="1:12" x14ac:dyDescent="0.25">
      <c r="A118" s="12" t="s">
        <v>136</v>
      </c>
      <c r="B118" s="14" t="s">
        <v>163</v>
      </c>
      <c r="C118" s="26" t="s">
        <v>166</v>
      </c>
      <c r="D118" s="14" t="s">
        <v>181</v>
      </c>
      <c r="E118" s="14" t="s">
        <v>79</v>
      </c>
      <c r="F118" s="14"/>
      <c r="G118" s="14">
        <v>812</v>
      </c>
      <c r="H118" s="14">
        <v>369</v>
      </c>
      <c r="I118" s="14">
        <v>366.81</v>
      </c>
      <c r="K118" s="10" t="str">
        <f t="shared" si="7"/>
        <v/>
      </c>
      <c r="L118" s="10" t="str">
        <f t="shared" si="8"/>
        <v/>
      </c>
    </row>
    <row r="119" spans="1:12" x14ac:dyDescent="0.25">
      <c r="A119" s="12" t="s">
        <v>136</v>
      </c>
      <c r="B119" s="14" t="s">
        <v>163</v>
      </c>
      <c r="C119" s="26" t="s">
        <v>166</v>
      </c>
      <c r="D119" s="14" t="s">
        <v>182</v>
      </c>
      <c r="E119" s="14" t="s">
        <v>80</v>
      </c>
      <c r="F119" s="14"/>
      <c r="G119" s="21">
        <v>5915</v>
      </c>
      <c r="H119" s="21">
        <v>7068</v>
      </c>
      <c r="I119" s="21">
        <v>6610.32</v>
      </c>
      <c r="K119" s="10" t="str">
        <f t="shared" si="7"/>
        <v/>
      </c>
      <c r="L119" s="10" t="str">
        <f t="shared" si="8"/>
        <v/>
      </c>
    </row>
    <row r="120" spans="1:12" x14ac:dyDescent="0.25">
      <c r="A120" s="12" t="s">
        <v>136</v>
      </c>
      <c r="B120" s="14" t="s">
        <v>163</v>
      </c>
      <c r="C120" s="26" t="s">
        <v>166</v>
      </c>
      <c r="D120" s="14" t="s">
        <v>182</v>
      </c>
      <c r="E120" s="14" t="s">
        <v>81</v>
      </c>
      <c r="F120" s="14"/>
      <c r="G120" s="14">
        <v>186</v>
      </c>
      <c r="H120" s="14">
        <v>177</v>
      </c>
      <c r="I120" s="14">
        <v>155.33000000000001</v>
      </c>
      <c r="K120" s="10" t="str">
        <f t="shared" si="7"/>
        <v/>
      </c>
      <c r="L120" s="10" t="str">
        <f t="shared" si="8"/>
        <v/>
      </c>
    </row>
    <row r="121" spans="1:12" x14ac:dyDescent="0.25">
      <c r="A121" s="12" t="s">
        <v>136</v>
      </c>
      <c r="B121" s="14" t="s">
        <v>163</v>
      </c>
      <c r="C121" s="26" t="s">
        <v>166</v>
      </c>
      <c r="D121" s="14" t="s">
        <v>182</v>
      </c>
      <c r="E121" s="14" t="s">
        <v>82</v>
      </c>
      <c r="F121" s="14"/>
      <c r="G121" s="21">
        <v>1634</v>
      </c>
      <c r="H121" s="21">
        <v>1804</v>
      </c>
      <c r="I121" s="21">
        <v>1650.28</v>
      </c>
      <c r="K121" s="10" t="str">
        <f t="shared" si="7"/>
        <v/>
      </c>
      <c r="L121" s="10" t="str">
        <f t="shared" si="8"/>
        <v/>
      </c>
    </row>
    <row r="122" spans="1:12" x14ac:dyDescent="0.25">
      <c r="A122" s="12" t="s">
        <v>136</v>
      </c>
      <c r="B122" s="14" t="s">
        <v>163</v>
      </c>
      <c r="C122" s="26" t="s">
        <v>166</v>
      </c>
      <c r="D122" s="14" t="s">
        <v>182</v>
      </c>
      <c r="E122" s="14" t="s">
        <v>83</v>
      </c>
      <c r="F122" s="14"/>
      <c r="G122" s="14">
        <v>69</v>
      </c>
      <c r="H122" s="14">
        <v>61</v>
      </c>
      <c r="I122" s="14">
        <v>49.46</v>
      </c>
      <c r="K122" s="10" t="str">
        <f t="shared" si="7"/>
        <v/>
      </c>
      <c r="L122" s="10" t="str">
        <f t="shared" si="8"/>
        <v/>
      </c>
    </row>
    <row r="123" spans="1:12" x14ac:dyDescent="0.25">
      <c r="A123" s="12" t="s">
        <v>136</v>
      </c>
      <c r="B123" s="14" t="s">
        <v>163</v>
      </c>
      <c r="C123" s="26" t="s">
        <v>166</v>
      </c>
      <c r="D123" s="14" t="s">
        <v>182</v>
      </c>
      <c r="E123" s="14" t="s">
        <v>84</v>
      </c>
      <c r="F123" s="14"/>
      <c r="G123" s="14">
        <v>273</v>
      </c>
      <c r="H123" s="14">
        <v>245</v>
      </c>
      <c r="I123" s="14">
        <v>237.36</v>
      </c>
      <c r="K123" s="10" t="str">
        <f t="shared" si="7"/>
        <v/>
      </c>
      <c r="L123" s="10" t="str">
        <f t="shared" si="8"/>
        <v/>
      </c>
    </row>
    <row r="124" spans="1:12" x14ac:dyDescent="0.25">
      <c r="A124" s="12" t="s">
        <v>136</v>
      </c>
      <c r="B124" s="14" t="s">
        <v>163</v>
      </c>
      <c r="C124" s="26" t="s">
        <v>167</v>
      </c>
      <c r="D124" s="14" t="s">
        <v>183</v>
      </c>
      <c r="E124" s="14" t="s">
        <v>85</v>
      </c>
      <c r="F124" s="14"/>
      <c r="G124" s="14">
        <v>377</v>
      </c>
      <c r="H124" s="14">
        <v>301</v>
      </c>
      <c r="I124" s="14">
        <v>168.54</v>
      </c>
      <c r="K124" s="10" t="str">
        <f t="shared" si="7"/>
        <v/>
      </c>
      <c r="L124" s="10" t="str">
        <f t="shared" si="8"/>
        <v/>
      </c>
    </row>
    <row r="125" spans="1:12" x14ac:dyDescent="0.25">
      <c r="A125" s="12" t="s">
        <v>136</v>
      </c>
      <c r="B125" s="14" t="s">
        <v>163</v>
      </c>
      <c r="C125" s="26" t="s">
        <v>167</v>
      </c>
      <c r="D125" s="14" t="s">
        <v>183</v>
      </c>
      <c r="E125" s="14" t="s">
        <v>86</v>
      </c>
      <c r="F125" s="14"/>
      <c r="G125" s="14">
        <v>794</v>
      </c>
      <c r="H125" s="14">
        <v>614</v>
      </c>
      <c r="I125" s="14">
        <v>563.83000000000004</v>
      </c>
      <c r="K125" s="10" t="str">
        <f t="shared" si="7"/>
        <v/>
      </c>
      <c r="L125" s="10" t="str">
        <f t="shared" si="8"/>
        <v/>
      </c>
    </row>
    <row r="126" spans="1:12" x14ac:dyDescent="0.25">
      <c r="A126" s="12" t="s">
        <v>136</v>
      </c>
      <c r="B126" s="14" t="s">
        <v>163</v>
      </c>
      <c r="C126" s="26" t="s">
        <v>167</v>
      </c>
      <c r="D126" s="14" t="s">
        <v>183</v>
      </c>
      <c r="E126" s="14" t="s">
        <v>87</v>
      </c>
      <c r="F126" s="14"/>
      <c r="G126" s="21">
        <v>2050</v>
      </c>
      <c r="H126" s="21">
        <v>2329</v>
      </c>
      <c r="I126" s="21">
        <v>1946.37</v>
      </c>
      <c r="K126" s="10" t="str">
        <f t="shared" si="7"/>
        <v/>
      </c>
      <c r="L126" s="10" t="str">
        <f t="shared" si="8"/>
        <v/>
      </c>
    </row>
    <row r="127" spans="1:12" x14ac:dyDescent="0.25">
      <c r="A127" s="12" t="s">
        <v>136</v>
      </c>
      <c r="B127" s="14" t="s">
        <v>163</v>
      </c>
      <c r="C127" s="26" t="s">
        <v>167</v>
      </c>
      <c r="D127" s="14" t="s">
        <v>183</v>
      </c>
      <c r="E127" s="14" t="s">
        <v>88</v>
      </c>
      <c r="F127" s="14"/>
      <c r="G127" s="14">
        <v>648</v>
      </c>
      <c r="H127" s="14">
        <v>646</v>
      </c>
      <c r="I127" s="14">
        <v>492.11</v>
      </c>
      <c r="K127" s="10" t="str">
        <f t="shared" si="7"/>
        <v/>
      </c>
      <c r="L127" s="10" t="str">
        <f t="shared" si="8"/>
        <v/>
      </c>
    </row>
    <row r="128" spans="1:12" x14ac:dyDescent="0.25">
      <c r="A128" s="12" t="s">
        <v>136</v>
      </c>
      <c r="B128" s="14" t="s">
        <v>163</v>
      </c>
      <c r="C128" s="26" t="s">
        <v>167</v>
      </c>
      <c r="D128" s="14" t="s">
        <v>183</v>
      </c>
      <c r="E128" s="14" t="s">
        <v>89</v>
      </c>
      <c r="F128" s="14"/>
      <c r="G128" s="14">
        <v>215</v>
      </c>
      <c r="H128" s="14">
        <v>206</v>
      </c>
      <c r="I128" s="14">
        <v>185.98</v>
      </c>
      <c r="K128" s="10" t="str">
        <f t="shared" si="7"/>
        <v/>
      </c>
      <c r="L128" s="10" t="str">
        <f t="shared" si="8"/>
        <v/>
      </c>
    </row>
    <row r="129" spans="1:12" x14ac:dyDescent="0.25">
      <c r="A129" s="12" t="s">
        <v>136</v>
      </c>
      <c r="B129" s="14" t="s">
        <v>163</v>
      </c>
      <c r="C129" s="26" t="s">
        <v>167</v>
      </c>
      <c r="D129" s="14" t="s">
        <v>183</v>
      </c>
      <c r="E129" s="14" t="s">
        <v>90</v>
      </c>
      <c r="F129" s="14"/>
      <c r="G129" s="14">
        <v>6</v>
      </c>
      <c r="H129" s="14">
        <v>1</v>
      </c>
      <c r="I129" s="14">
        <v>0.04</v>
      </c>
      <c r="K129" s="10" t="str">
        <f t="shared" si="7"/>
        <v/>
      </c>
      <c r="L129" s="10" t="str">
        <f t="shared" si="8"/>
        <v/>
      </c>
    </row>
    <row r="130" spans="1:12" x14ac:dyDescent="0.25">
      <c r="A130" s="12" t="s">
        <v>136</v>
      </c>
      <c r="B130" s="14" t="s">
        <v>163</v>
      </c>
      <c r="C130" s="26" t="s">
        <v>167</v>
      </c>
      <c r="D130" s="14" t="s">
        <v>183</v>
      </c>
      <c r="E130" s="14" t="s">
        <v>91</v>
      </c>
      <c r="F130" s="14"/>
      <c r="G130" s="14">
        <v>20</v>
      </c>
      <c r="H130" s="14">
        <v>11</v>
      </c>
      <c r="I130" s="14">
        <v>7.07</v>
      </c>
      <c r="K130" s="10" t="str">
        <f t="shared" si="7"/>
        <v/>
      </c>
      <c r="L130" s="10" t="str">
        <f t="shared" si="8"/>
        <v/>
      </c>
    </row>
    <row r="131" spans="1:12" x14ac:dyDescent="0.25">
      <c r="A131" s="12" t="s">
        <v>136</v>
      </c>
      <c r="B131" s="14" t="s">
        <v>163</v>
      </c>
      <c r="C131" s="26" t="s">
        <v>167</v>
      </c>
      <c r="D131" s="14" t="s">
        <v>183</v>
      </c>
      <c r="E131" s="14" t="s">
        <v>92</v>
      </c>
      <c r="F131" s="14"/>
      <c r="G131" s="14">
        <v>822</v>
      </c>
      <c r="H131" s="14">
        <v>584</v>
      </c>
      <c r="I131" s="14">
        <v>493.56</v>
      </c>
      <c r="K131" s="10" t="str">
        <f t="shared" si="7"/>
        <v/>
      </c>
      <c r="L131" s="10" t="str">
        <f t="shared" si="8"/>
        <v/>
      </c>
    </row>
    <row r="132" spans="1:12" x14ac:dyDescent="0.25">
      <c r="A132" s="12" t="s">
        <v>136</v>
      </c>
      <c r="B132" s="14" t="s">
        <v>163</v>
      </c>
      <c r="C132" s="26" t="s">
        <v>167</v>
      </c>
      <c r="D132" s="14" t="s">
        <v>183</v>
      </c>
      <c r="E132" s="14" t="s">
        <v>93</v>
      </c>
      <c r="F132" s="14"/>
      <c r="G132" s="21">
        <v>6750</v>
      </c>
      <c r="H132" s="21">
        <v>6323</v>
      </c>
      <c r="I132" s="21">
        <v>5806.47</v>
      </c>
      <c r="K132" s="10" t="str">
        <f t="shared" si="7"/>
        <v/>
      </c>
      <c r="L132" s="10" t="str">
        <f t="shared" si="8"/>
        <v/>
      </c>
    </row>
    <row r="133" spans="1:12" x14ac:dyDescent="0.25">
      <c r="A133" s="12" t="s">
        <v>136</v>
      </c>
      <c r="B133" s="14" t="s">
        <v>163</v>
      </c>
      <c r="C133" s="26" t="s">
        <v>167</v>
      </c>
      <c r="D133" s="14" t="s">
        <v>183</v>
      </c>
      <c r="E133" s="14" t="s">
        <v>94</v>
      </c>
      <c r="F133" s="14"/>
      <c r="G133" s="21">
        <v>8588</v>
      </c>
      <c r="H133" s="21">
        <v>10544</v>
      </c>
      <c r="I133" s="21">
        <v>7731.83</v>
      </c>
      <c r="K133" s="10">
        <f t="shared" si="7"/>
        <v>0.22775966464834663</v>
      </c>
      <c r="L133" s="10">
        <f t="shared" si="8"/>
        <v>-0.26670808042488625</v>
      </c>
    </row>
    <row r="134" spans="1:12" x14ac:dyDescent="0.25">
      <c r="A134" s="12" t="s">
        <v>136</v>
      </c>
      <c r="B134" s="14" t="s">
        <v>163</v>
      </c>
      <c r="C134" s="26" t="s">
        <v>167</v>
      </c>
      <c r="D134" s="14" t="s">
        <v>95</v>
      </c>
      <c r="E134" s="14"/>
      <c r="F134" s="14"/>
      <c r="G134" s="21">
        <v>8466</v>
      </c>
      <c r="H134" s="21">
        <v>9483</v>
      </c>
      <c r="I134" s="21">
        <v>5322.3</v>
      </c>
      <c r="K134" s="10" t="str">
        <f t="shared" si="7"/>
        <v/>
      </c>
      <c r="L134" s="10" t="str">
        <f t="shared" si="8"/>
        <v/>
      </c>
    </row>
    <row r="135" spans="1:12" x14ac:dyDescent="0.25">
      <c r="A135" s="12" t="s">
        <v>136</v>
      </c>
      <c r="B135" s="14" t="s">
        <v>163</v>
      </c>
      <c r="C135" s="26" t="s">
        <v>167</v>
      </c>
      <c r="D135" s="14" t="s">
        <v>193</v>
      </c>
      <c r="E135" s="14" t="s">
        <v>126</v>
      </c>
      <c r="F135" s="14"/>
      <c r="G135" s="21">
        <v>3352</v>
      </c>
      <c r="H135" s="21">
        <v>3851</v>
      </c>
      <c r="I135" s="21">
        <v>3452.16</v>
      </c>
      <c r="K135" s="10" t="str">
        <f t="shared" ref="K135:K198" si="9">IF(OR(G135&gt;$K$1,H135&gt;$K$1,I135&gt;$K$1),IFERROR(+H135/G135-1,""),"")</f>
        <v/>
      </c>
      <c r="L135" s="10" t="str">
        <f t="shared" ref="L135:L198" si="10">IF(OR(G135&gt;$K$1,H135&gt;$K$1,I135&gt;$K$1),IFERROR(+I135/H135-1,""),"")</f>
        <v/>
      </c>
    </row>
    <row r="136" spans="1:12" x14ac:dyDescent="0.25">
      <c r="A136" s="12" t="s">
        <v>136</v>
      </c>
      <c r="B136" s="14" t="s">
        <v>163</v>
      </c>
      <c r="C136" s="26" t="s">
        <v>167</v>
      </c>
      <c r="D136" s="14" t="s">
        <v>194</v>
      </c>
      <c r="E136" s="14" t="s">
        <v>127</v>
      </c>
      <c r="F136" s="14"/>
      <c r="G136" s="14">
        <v>634</v>
      </c>
      <c r="H136" s="14">
        <v>358</v>
      </c>
      <c r="I136" s="14">
        <v>128.80000000000001</v>
      </c>
      <c r="K136" s="10" t="str">
        <f t="shared" si="9"/>
        <v/>
      </c>
      <c r="L136" s="10" t="str">
        <f t="shared" si="10"/>
        <v/>
      </c>
    </row>
    <row r="137" spans="1:12" x14ac:dyDescent="0.25">
      <c r="A137" s="12" t="s">
        <v>136</v>
      </c>
      <c r="B137" s="14" t="s">
        <v>163</v>
      </c>
      <c r="C137" s="26" t="s">
        <v>167</v>
      </c>
      <c r="D137" s="14" t="s">
        <v>194</v>
      </c>
      <c r="E137" s="14" t="s">
        <v>137</v>
      </c>
      <c r="F137" s="14"/>
      <c r="G137" s="14">
        <v>456</v>
      </c>
      <c r="H137" s="14">
        <v>553</v>
      </c>
      <c r="I137" s="14">
        <v>411.09</v>
      </c>
      <c r="K137" s="10" t="str">
        <f t="shared" si="9"/>
        <v/>
      </c>
      <c r="L137" s="10" t="str">
        <f t="shared" si="10"/>
        <v/>
      </c>
    </row>
    <row r="138" spans="1:12" x14ac:dyDescent="0.25">
      <c r="A138" s="12" t="s">
        <v>136</v>
      </c>
      <c r="B138" s="14" t="s">
        <v>163</v>
      </c>
      <c r="C138" s="26" t="s">
        <v>167</v>
      </c>
      <c r="D138" s="14" t="s">
        <v>194</v>
      </c>
      <c r="E138" s="14" t="s">
        <v>138</v>
      </c>
      <c r="F138" s="14"/>
      <c r="G138" s="14">
        <v>15</v>
      </c>
      <c r="H138" s="14">
        <v>2</v>
      </c>
      <c r="I138" s="14"/>
      <c r="K138" s="10" t="str">
        <f t="shared" si="9"/>
        <v/>
      </c>
      <c r="L138" s="10" t="str">
        <f t="shared" si="10"/>
        <v/>
      </c>
    </row>
    <row r="139" spans="1:12" x14ac:dyDescent="0.25">
      <c r="A139" s="12" t="s">
        <v>136</v>
      </c>
      <c r="B139" s="14" t="s">
        <v>163</v>
      </c>
      <c r="C139" s="26" t="s">
        <v>167</v>
      </c>
      <c r="D139" s="14" t="s">
        <v>184</v>
      </c>
      <c r="E139" s="14" t="s">
        <v>96</v>
      </c>
      <c r="F139" s="14"/>
      <c r="G139" s="14">
        <v>11</v>
      </c>
      <c r="H139" s="14">
        <v>8</v>
      </c>
      <c r="I139" s="14">
        <v>6.37</v>
      </c>
      <c r="K139" s="10" t="str">
        <f t="shared" si="9"/>
        <v/>
      </c>
      <c r="L139" s="10" t="str">
        <f t="shared" si="10"/>
        <v/>
      </c>
    </row>
    <row r="140" spans="1:12" x14ac:dyDescent="0.25">
      <c r="A140" s="12" t="s">
        <v>136</v>
      </c>
      <c r="B140" s="14" t="s">
        <v>163</v>
      </c>
      <c r="C140" s="26" t="s">
        <v>167</v>
      </c>
      <c r="D140" s="14" t="s">
        <v>184</v>
      </c>
      <c r="E140" s="14" t="s">
        <v>128</v>
      </c>
      <c r="F140" s="14"/>
      <c r="G140" s="14">
        <v>18</v>
      </c>
      <c r="H140" s="14">
        <v>9</v>
      </c>
      <c r="I140" s="14">
        <v>5.57</v>
      </c>
      <c r="K140" s="10" t="str">
        <f t="shared" si="9"/>
        <v/>
      </c>
      <c r="L140" s="10" t="str">
        <f t="shared" si="10"/>
        <v/>
      </c>
    </row>
    <row r="141" spans="1:12" x14ac:dyDescent="0.25">
      <c r="A141" s="12" t="s">
        <v>136</v>
      </c>
      <c r="B141" s="14" t="s">
        <v>163</v>
      </c>
      <c r="C141" s="26" t="s">
        <v>167</v>
      </c>
      <c r="D141" s="14" t="s">
        <v>184</v>
      </c>
      <c r="E141" s="14" t="s">
        <v>97</v>
      </c>
      <c r="F141" s="14"/>
      <c r="G141" s="21">
        <v>2145</v>
      </c>
      <c r="H141" s="21">
        <v>1789</v>
      </c>
      <c r="I141" s="21">
        <v>1242.04</v>
      </c>
      <c r="K141" s="10" t="str">
        <f t="shared" si="9"/>
        <v/>
      </c>
      <c r="L141" s="10" t="str">
        <f t="shared" si="10"/>
        <v/>
      </c>
    </row>
    <row r="142" spans="1:12" x14ac:dyDescent="0.25">
      <c r="A142" s="12" t="s">
        <v>136</v>
      </c>
      <c r="B142" s="14" t="s">
        <v>163</v>
      </c>
      <c r="C142" s="26" t="s">
        <v>167</v>
      </c>
      <c r="D142" s="14" t="s">
        <v>185</v>
      </c>
      <c r="E142" s="14" t="s">
        <v>98</v>
      </c>
      <c r="F142" s="14"/>
      <c r="G142" s="14">
        <v>350</v>
      </c>
      <c r="H142" s="14">
        <v>231</v>
      </c>
      <c r="I142" s="14">
        <v>165.02</v>
      </c>
      <c r="K142" s="10" t="str">
        <f t="shared" si="9"/>
        <v/>
      </c>
      <c r="L142" s="10" t="str">
        <f t="shared" si="10"/>
        <v/>
      </c>
    </row>
    <row r="143" spans="1:12" x14ac:dyDescent="0.25">
      <c r="A143" s="12" t="s">
        <v>136</v>
      </c>
      <c r="B143" s="14" t="s">
        <v>163</v>
      </c>
      <c r="C143" s="26" t="s">
        <v>167</v>
      </c>
      <c r="D143" s="14" t="s">
        <v>185</v>
      </c>
      <c r="E143" s="14" t="s">
        <v>99</v>
      </c>
      <c r="F143" s="14"/>
      <c r="G143" s="14">
        <v>120</v>
      </c>
      <c r="H143" s="14">
        <v>111</v>
      </c>
      <c r="I143" s="14">
        <v>75.989999999999995</v>
      </c>
      <c r="K143" s="10" t="str">
        <f t="shared" si="9"/>
        <v/>
      </c>
      <c r="L143" s="10" t="str">
        <f t="shared" si="10"/>
        <v/>
      </c>
    </row>
    <row r="144" spans="1:12" x14ac:dyDescent="0.25">
      <c r="A144" s="12" t="s">
        <v>136</v>
      </c>
      <c r="B144" s="14" t="s">
        <v>163</v>
      </c>
      <c r="C144" s="26" t="s">
        <v>167</v>
      </c>
      <c r="D144" s="14" t="s">
        <v>100</v>
      </c>
      <c r="E144" s="14"/>
      <c r="F144" s="14"/>
      <c r="G144" s="14">
        <v>39</v>
      </c>
      <c r="H144" s="14">
        <v>41</v>
      </c>
      <c r="I144" s="14">
        <v>27.9</v>
      </c>
      <c r="K144" s="10" t="str">
        <f t="shared" si="9"/>
        <v/>
      </c>
      <c r="L144" s="10" t="str">
        <f t="shared" si="10"/>
        <v/>
      </c>
    </row>
    <row r="145" spans="1:12" x14ac:dyDescent="0.25">
      <c r="A145" s="12" t="s">
        <v>136</v>
      </c>
      <c r="B145" s="14" t="s">
        <v>163</v>
      </c>
      <c r="C145" s="26" t="s">
        <v>167</v>
      </c>
      <c r="D145" s="14" t="s">
        <v>101</v>
      </c>
      <c r="E145" s="14"/>
      <c r="F145" s="14"/>
      <c r="G145" s="14">
        <v>60</v>
      </c>
      <c r="H145" s="14">
        <v>25</v>
      </c>
      <c r="I145" s="14"/>
      <c r="K145" s="10" t="str">
        <f t="shared" si="9"/>
        <v/>
      </c>
      <c r="L145" s="10" t="str">
        <f t="shared" si="10"/>
        <v/>
      </c>
    </row>
    <row r="146" spans="1:12" x14ac:dyDescent="0.25">
      <c r="A146" s="12" t="s">
        <v>136</v>
      </c>
      <c r="B146" s="14" t="s">
        <v>163</v>
      </c>
      <c r="C146" s="26" t="s">
        <v>167</v>
      </c>
      <c r="D146" s="14" t="s">
        <v>102</v>
      </c>
      <c r="E146" s="14"/>
      <c r="F146" s="14"/>
      <c r="G146" s="14">
        <v>280</v>
      </c>
      <c r="H146" s="14">
        <v>215</v>
      </c>
      <c r="I146" s="14">
        <v>120.29</v>
      </c>
      <c r="K146" s="10" t="str">
        <f t="shared" si="9"/>
        <v/>
      </c>
      <c r="L146" s="10" t="str">
        <f t="shared" si="10"/>
        <v/>
      </c>
    </row>
    <row r="147" spans="1:12" x14ac:dyDescent="0.25">
      <c r="A147" s="12" t="s">
        <v>136</v>
      </c>
      <c r="B147" s="14" t="s">
        <v>163</v>
      </c>
      <c r="C147" s="26" t="s">
        <v>167</v>
      </c>
      <c r="D147" s="14" t="s">
        <v>103</v>
      </c>
      <c r="E147" s="14"/>
      <c r="F147" s="14"/>
      <c r="G147" s="14">
        <v>136</v>
      </c>
      <c r="H147" s="14">
        <v>113</v>
      </c>
      <c r="I147" s="14">
        <v>4.8</v>
      </c>
      <c r="K147" s="10" t="str">
        <f t="shared" si="9"/>
        <v/>
      </c>
      <c r="L147" s="10" t="str">
        <f t="shared" si="10"/>
        <v/>
      </c>
    </row>
    <row r="148" spans="1:12" x14ac:dyDescent="0.25">
      <c r="A148" s="12" t="s">
        <v>136</v>
      </c>
      <c r="B148" s="14" t="s">
        <v>163</v>
      </c>
      <c r="C148" s="26" t="s">
        <v>167</v>
      </c>
      <c r="D148" s="14" t="s">
        <v>186</v>
      </c>
      <c r="E148" s="14" t="s">
        <v>107</v>
      </c>
      <c r="F148" s="14"/>
      <c r="G148" s="21">
        <v>3593</v>
      </c>
      <c r="H148" s="21">
        <v>4640</v>
      </c>
      <c r="I148" s="21">
        <v>3823.27</v>
      </c>
      <c r="K148" s="10" t="str">
        <f t="shared" si="9"/>
        <v/>
      </c>
      <c r="L148" s="10" t="str">
        <f t="shared" si="10"/>
        <v/>
      </c>
    </row>
    <row r="149" spans="1:12" x14ac:dyDescent="0.25">
      <c r="A149" s="12" t="s">
        <v>136</v>
      </c>
      <c r="B149" s="14" t="s">
        <v>163</v>
      </c>
      <c r="C149" s="26" t="s">
        <v>168</v>
      </c>
      <c r="D149" s="14" t="s">
        <v>187</v>
      </c>
      <c r="E149" s="14" t="s">
        <v>109</v>
      </c>
      <c r="F149" s="14"/>
      <c r="G149" s="21">
        <v>3967</v>
      </c>
      <c r="H149" s="21">
        <v>2801</v>
      </c>
      <c r="I149" s="21">
        <v>2401.42</v>
      </c>
      <c r="K149" s="10" t="str">
        <f t="shared" si="9"/>
        <v/>
      </c>
      <c r="L149" s="10" t="str">
        <f t="shared" si="10"/>
        <v/>
      </c>
    </row>
    <row r="150" spans="1:12" x14ac:dyDescent="0.25">
      <c r="A150" s="12" t="s">
        <v>136</v>
      </c>
      <c r="B150" s="14" t="s">
        <v>163</v>
      </c>
      <c r="C150" s="26" t="s">
        <v>174</v>
      </c>
      <c r="D150" s="14" t="s">
        <v>195</v>
      </c>
      <c r="E150" s="14" t="s">
        <v>139</v>
      </c>
      <c r="F150" s="14"/>
      <c r="G150" s="21">
        <v>44033</v>
      </c>
      <c r="H150" s="21">
        <v>47359</v>
      </c>
      <c r="I150" s="21">
        <v>46133.02</v>
      </c>
      <c r="K150" s="10">
        <f t="shared" si="9"/>
        <v>7.5534258397111254E-2</v>
      </c>
      <c r="L150" s="10">
        <f t="shared" si="10"/>
        <v>-2.5886948626449136E-2</v>
      </c>
    </row>
    <row r="151" spans="1:12" x14ac:dyDescent="0.25">
      <c r="A151" s="12" t="s">
        <v>136</v>
      </c>
      <c r="B151" s="14" t="s">
        <v>163</v>
      </c>
      <c r="C151" s="26" t="s">
        <v>174</v>
      </c>
      <c r="D151" s="14" t="s">
        <v>195</v>
      </c>
      <c r="E151" s="14" t="s">
        <v>129</v>
      </c>
      <c r="F151" s="14"/>
      <c r="G151" s="21">
        <v>2667</v>
      </c>
      <c r="H151" s="21">
        <v>3727</v>
      </c>
      <c r="I151" s="21">
        <v>3669.69</v>
      </c>
      <c r="K151" s="10" t="str">
        <f t="shared" si="9"/>
        <v/>
      </c>
      <c r="L151" s="10" t="str">
        <f t="shared" si="10"/>
        <v/>
      </c>
    </row>
    <row r="152" spans="1:12" x14ac:dyDescent="0.25">
      <c r="A152" s="12" t="s">
        <v>136</v>
      </c>
      <c r="B152" s="14" t="s">
        <v>163</v>
      </c>
      <c r="C152" s="26" t="s">
        <v>169</v>
      </c>
      <c r="D152" s="14" t="s">
        <v>140</v>
      </c>
      <c r="E152" s="14"/>
      <c r="F152" s="14"/>
      <c r="G152" s="21">
        <v>6000</v>
      </c>
      <c r="H152" s="21">
        <v>7000</v>
      </c>
      <c r="I152" s="21">
        <v>6580</v>
      </c>
      <c r="K152" s="10" t="str">
        <f t="shared" si="9"/>
        <v/>
      </c>
      <c r="L152" s="10" t="str">
        <f t="shared" si="10"/>
        <v/>
      </c>
    </row>
    <row r="153" spans="1:12" x14ac:dyDescent="0.25">
      <c r="A153" s="12" t="s">
        <v>136</v>
      </c>
      <c r="B153" s="14" t="s">
        <v>164</v>
      </c>
      <c r="C153" s="26" t="s">
        <v>170</v>
      </c>
      <c r="D153" s="14" t="s">
        <v>188</v>
      </c>
      <c r="E153" s="14" t="s">
        <v>111</v>
      </c>
      <c r="F153" s="14"/>
      <c r="G153" s="21">
        <v>4063</v>
      </c>
      <c r="H153" s="21">
        <v>5196</v>
      </c>
      <c r="I153" s="21">
        <v>3760.98</v>
      </c>
      <c r="K153" s="10" t="str">
        <f t="shared" si="9"/>
        <v/>
      </c>
      <c r="L153" s="10" t="str">
        <f t="shared" si="10"/>
        <v/>
      </c>
    </row>
    <row r="154" spans="1:12" x14ac:dyDescent="0.25">
      <c r="A154" s="12" t="s">
        <v>136</v>
      </c>
      <c r="B154" s="14" t="s">
        <v>164</v>
      </c>
      <c r="C154" s="26" t="s">
        <v>170</v>
      </c>
      <c r="D154" s="14" t="s">
        <v>188</v>
      </c>
      <c r="E154" s="14" t="s">
        <v>112</v>
      </c>
      <c r="F154" s="14"/>
      <c r="G154" s="14">
        <v>513</v>
      </c>
      <c r="H154" s="14">
        <v>801</v>
      </c>
      <c r="I154" s="14">
        <v>600.19000000000005</v>
      </c>
      <c r="K154" s="10" t="str">
        <f t="shared" si="9"/>
        <v/>
      </c>
      <c r="L154" s="10" t="str">
        <f t="shared" si="10"/>
        <v/>
      </c>
    </row>
    <row r="155" spans="1:12" x14ac:dyDescent="0.25">
      <c r="A155" s="12" t="s">
        <v>136</v>
      </c>
      <c r="B155" s="14" t="s">
        <v>164</v>
      </c>
      <c r="C155" s="26" t="s">
        <v>170</v>
      </c>
      <c r="D155" s="14" t="s">
        <v>188</v>
      </c>
      <c r="E155" s="14" t="s">
        <v>131</v>
      </c>
      <c r="F155" s="14"/>
      <c r="G155" s="14">
        <v>997</v>
      </c>
      <c r="H155" s="14">
        <v>722</v>
      </c>
      <c r="I155" s="14">
        <v>515.4</v>
      </c>
      <c r="K155" s="10" t="str">
        <f t="shared" si="9"/>
        <v/>
      </c>
      <c r="L155" s="10" t="str">
        <f t="shared" si="10"/>
        <v/>
      </c>
    </row>
    <row r="156" spans="1:12" x14ac:dyDescent="0.25">
      <c r="A156" s="12" t="s">
        <v>136</v>
      </c>
      <c r="B156" s="14" t="s">
        <v>164</v>
      </c>
      <c r="C156" s="26" t="s">
        <v>170</v>
      </c>
      <c r="D156" s="14" t="s">
        <v>188</v>
      </c>
      <c r="E156" s="14" t="s">
        <v>113</v>
      </c>
      <c r="F156" s="14"/>
      <c r="G156" s="14">
        <v>426</v>
      </c>
      <c r="H156" s="14">
        <v>462</v>
      </c>
      <c r="I156" s="14">
        <v>172.3</v>
      </c>
      <c r="K156" s="10" t="str">
        <f t="shared" si="9"/>
        <v/>
      </c>
      <c r="L156" s="10" t="str">
        <f t="shared" si="10"/>
        <v/>
      </c>
    </row>
    <row r="157" spans="1:12" x14ac:dyDescent="0.25">
      <c r="A157" s="12" t="s">
        <v>136</v>
      </c>
      <c r="B157" s="14" t="s">
        <v>115</v>
      </c>
      <c r="C157" s="26" t="s">
        <v>172</v>
      </c>
      <c r="D157" s="14" t="s">
        <v>115</v>
      </c>
      <c r="E157" s="14"/>
      <c r="F157" s="14"/>
      <c r="G157" s="14">
        <v>-70</v>
      </c>
      <c r="H157" s="14">
        <v>-115</v>
      </c>
      <c r="I157" s="14">
        <v>-78.3</v>
      </c>
      <c r="K157" s="10" t="str">
        <f t="shared" si="9"/>
        <v/>
      </c>
      <c r="L157" s="10" t="str">
        <f t="shared" si="10"/>
        <v/>
      </c>
    </row>
    <row r="158" spans="1:12" x14ac:dyDescent="0.25">
      <c r="A158" s="12" t="s">
        <v>141</v>
      </c>
      <c r="B158" s="14" t="s">
        <v>163</v>
      </c>
      <c r="C158" s="26" t="s">
        <v>166</v>
      </c>
      <c r="D158" s="14" t="s">
        <v>181</v>
      </c>
      <c r="E158" s="14" t="s">
        <v>76</v>
      </c>
      <c r="F158" s="14"/>
      <c r="G158" s="21">
        <v>1740</v>
      </c>
      <c r="H158" s="21">
        <v>1745</v>
      </c>
      <c r="I158" s="21">
        <v>1702.94</v>
      </c>
      <c r="K158" s="10" t="str">
        <f t="shared" si="9"/>
        <v/>
      </c>
      <c r="L158" s="10" t="str">
        <f t="shared" si="10"/>
        <v/>
      </c>
    </row>
    <row r="159" spans="1:12" x14ac:dyDescent="0.25">
      <c r="A159" s="12" t="s">
        <v>141</v>
      </c>
      <c r="B159" s="14" t="s">
        <v>163</v>
      </c>
      <c r="C159" s="26" t="s">
        <v>166</v>
      </c>
      <c r="D159" s="14" t="s">
        <v>181</v>
      </c>
      <c r="E159" s="14" t="s">
        <v>79</v>
      </c>
      <c r="F159" s="14"/>
      <c r="G159" s="14">
        <v>120</v>
      </c>
      <c r="H159" s="14">
        <v>168</v>
      </c>
      <c r="I159" s="14">
        <v>164.12</v>
      </c>
      <c r="K159" s="10" t="str">
        <f t="shared" si="9"/>
        <v/>
      </c>
      <c r="L159" s="10" t="str">
        <f t="shared" si="10"/>
        <v/>
      </c>
    </row>
    <row r="160" spans="1:12" x14ac:dyDescent="0.25">
      <c r="A160" s="12" t="s">
        <v>141</v>
      </c>
      <c r="B160" s="14" t="s">
        <v>163</v>
      </c>
      <c r="C160" s="26" t="s">
        <v>166</v>
      </c>
      <c r="D160" s="14" t="s">
        <v>182</v>
      </c>
      <c r="E160" s="14" t="s">
        <v>80</v>
      </c>
      <c r="F160" s="14"/>
      <c r="G160" s="14">
        <v>382</v>
      </c>
      <c r="H160" s="14">
        <v>412</v>
      </c>
      <c r="I160" s="14">
        <v>383.15</v>
      </c>
      <c r="K160" s="10" t="str">
        <f t="shared" si="9"/>
        <v/>
      </c>
      <c r="L160" s="10" t="str">
        <f t="shared" si="10"/>
        <v/>
      </c>
    </row>
    <row r="161" spans="1:12" x14ac:dyDescent="0.25">
      <c r="A161" s="12" t="s">
        <v>141</v>
      </c>
      <c r="B161" s="14" t="s">
        <v>163</v>
      </c>
      <c r="C161" s="26" t="s">
        <v>166</v>
      </c>
      <c r="D161" s="14" t="s">
        <v>182</v>
      </c>
      <c r="E161" s="14" t="s">
        <v>81</v>
      </c>
      <c r="F161" s="14"/>
      <c r="G161" s="14">
        <v>10</v>
      </c>
      <c r="H161" s="14">
        <v>11</v>
      </c>
      <c r="I161" s="14">
        <v>9.26</v>
      </c>
      <c r="K161" s="10" t="str">
        <f t="shared" si="9"/>
        <v/>
      </c>
      <c r="L161" s="10" t="str">
        <f t="shared" si="10"/>
        <v/>
      </c>
    </row>
    <row r="162" spans="1:12" x14ac:dyDescent="0.25">
      <c r="A162" s="12" t="s">
        <v>141</v>
      </c>
      <c r="B162" s="14" t="s">
        <v>163</v>
      </c>
      <c r="C162" s="26" t="s">
        <v>166</v>
      </c>
      <c r="D162" s="14" t="s">
        <v>182</v>
      </c>
      <c r="E162" s="14" t="s">
        <v>82</v>
      </c>
      <c r="F162" s="14"/>
      <c r="G162" s="14">
        <v>90</v>
      </c>
      <c r="H162" s="14">
        <v>107</v>
      </c>
      <c r="I162" s="14">
        <v>97.44</v>
      </c>
      <c r="K162" s="10" t="str">
        <f t="shared" si="9"/>
        <v/>
      </c>
      <c r="L162" s="10" t="str">
        <f t="shared" si="10"/>
        <v/>
      </c>
    </row>
    <row r="163" spans="1:12" x14ac:dyDescent="0.25">
      <c r="A163" s="12" t="s">
        <v>141</v>
      </c>
      <c r="B163" s="14" t="s">
        <v>163</v>
      </c>
      <c r="C163" s="26" t="s">
        <v>166</v>
      </c>
      <c r="D163" s="14" t="s">
        <v>182</v>
      </c>
      <c r="E163" s="14" t="s">
        <v>83</v>
      </c>
      <c r="F163" s="14"/>
      <c r="G163" s="14">
        <v>4</v>
      </c>
      <c r="H163" s="14">
        <v>5</v>
      </c>
      <c r="I163" s="14">
        <v>4.2</v>
      </c>
      <c r="K163" s="10" t="str">
        <f t="shared" si="9"/>
        <v/>
      </c>
      <c r="L163" s="10" t="str">
        <f t="shared" si="10"/>
        <v/>
      </c>
    </row>
    <row r="164" spans="1:12" x14ac:dyDescent="0.25">
      <c r="A164" s="12" t="s">
        <v>141</v>
      </c>
      <c r="B164" s="14" t="s">
        <v>163</v>
      </c>
      <c r="C164" s="26" t="s">
        <v>166</v>
      </c>
      <c r="D164" s="14" t="s">
        <v>182</v>
      </c>
      <c r="E164" s="14" t="s">
        <v>84</v>
      </c>
      <c r="F164" s="14"/>
      <c r="G164" s="14">
        <v>20</v>
      </c>
      <c r="H164" s="14">
        <v>24</v>
      </c>
      <c r="I164" s="14">
        <v>18.899999999999999</v>
      </c>
      <c r="K164" s="10" t="str">
        <f t="shared" si="9"/>
        <v/>
      </c>
      <c r="L164" s="10" t="str">
        <f t="shared" si="10"/>
        <v/>
      </c>
    </row>
    <row r="165" spans="1:12" x14ac:dyDescent="0.25">
      <c r="A165" s="12" t="s">
        <v>141</v>
      </c>
      <c r="B165" s="14" t="s">
        <v>163</v>
      </c>
      <c r="C165" s="26" t="s">
        <v>167</v>
      </c>
      <c r="D165" s="14" t="s">
        <v>183</v>
      </c>
      <c r="E165" s="14" t="s">
        <v>85</v>
      </c>
      <c r="F165" s="14"/>
      <c r="G165" s="14">
        <v>60</v>
      </c>
      <c r="H165" s="14">
        <v>108</v>
      </c>
      <c r="I165" s="14">
        <v>65.58</v>
      </c>
      <c r="K165" s="10" t="str">
        <f t="shared" si="9"/>
        <v/>
      </c>
      <c r="L165" s="10" t="str">
        <f t="shared" si="10"/>
        <v/>
      </c>
    </row>
    <row r="166" spans="1:12" x14ac:dyDescent="0.25">
      <c r="A166" s="12" t="s">
        <v>141</v>
      </c>
      <c r="B166" s="14" t="s">
        <v>163</v>
      </c>
      <c r="C166" s="26" t="s">
        <v>167</v>
      </c>
      <c r="D166" s="14" t="s">
        <v>183</v>
      </c>
      <c r="E166" s="14" t="s">
        <v>86</v>
      </c>
      <c r="F166" s="14"/>
      <c r="G166" s="14">
        <v>20</v>
      </c>
      <c r="H166" s="14">
        <v>50</v>
      </c>
      <c r="I166" s="14">
        <v>36.18</v>
      </c>
      <c r="K166" s="10" t="str">
        <f t="shared" si="9"/>
        <v/>
      </c>
      <c r="L166" s="10" t="str">
        <f t="shared" si="10"/>
        <v/>
      </c>
    </row>
    <row r="167" spans="1:12" x14ac:dyDescent="0.25">
      <c r="A167" s="12" t="s">
        <v>141</v>
      </c>
      <c r="B167" s="14" t="s">
        <v>163</v>
      </c>
      <c r="C167" s="26" t="s">
        <v>167</v>
      </c>
      <c r="D167" s="14" t="s">
        <v>183</v>
      </c>
      <c r="E167" s="14" t="s">
        <v>87</v>
      </c>
      <c r="F167" s="14"/>
      <c r="G167" s="14">
        <v>108</v>
      </c>
      <c r="H167" s="14">
        <v>109</v>
      </c>
      <c r="I167" s="14">
        <v>96.79</v>
      </c>
      <c r="K167" s="10" t="str">
        <f t="shared" si="9"/>
        <v/>
      </c>
      <c r="L167" s="10" t="str">
        <f t="shared" si="10"/>
        <v/>
      </c>
    </row>
    <row r="168" spans="1:12" x14ac:dyDescent="0.25">
      <c r="A168" s="12" t="s">
        <v>141</v>
      </c>
      <c r="B168" s="14" t="s">
        <v>163</v>
      </c>
      <c r="C168" s="26" t="s">
        <v>167</v>
      </c>
      <c r="D168" s="14" t="s">
        <v>183</v>
      </c>
      <c r="E168" s="14" t="s">
        <v>88</v>
      </c>
      <c r="F168" s="14"/>
      <c r="G168" s="14">
        <v>4</v>
      </c>
      <c r="H168" s="14">
        <v>4</v>
      </c>
      <c r="I168" s="14">
        <v>3.42</v>
      </c>
      <c r="K168" s="10" t="str">
        <f t="shared" si="9"/>
        <v/>
      </c>
      <c r="L168" s="10" t="str">
        <f t="shared" si="10"/>
        <v/>
      </c>
    </row>
    <row r="169" spans="1:12" x14ac:dyDescent="0.25">
      <c r="A169" s="12" t="s">
        <v>141</v>
      </c>
      <c r="B169" s="14" t="s">
        <v>163</v>
      </c>
      <c r="C169" s="26" t="s">
        <v>167</v>
      </c>
      <c r="D169" s="14" t="s">
        <v>183</v>
      </c>
      <c r="E169" s="14" t="s">
        <v>92</v>
      </c>
      <c r="F169" s="14"/>
      <c r="G169" s="14">
        <v>160</v>
      </c>
      <c r="H169" s="14">
        <v>162</v>
      </c>
      <c r="I169" s="14">
        <v>164.43</v>
      </c>
      <c r="K169" s="10" t="str">
        <f t="shared" si="9"/>
        <v/>
      </c>
      <c r="L169" s="10" t="str">
        <f t="shared" si="10"/>
        <v/>
      </c>
    </row>
    <row r="170" spans="1:12" x14ac:dyDescent="0.25">
      <c r="A170" s="12" t="s">
        <v>141</v>
      </c>
      <c r="B170" s="14" t="s">
        <v>163</v>
      </c>
      <c r="C170" s="26" t="s">
        <v>167</v>
      </c>
      <c r="D170" s="14" t="s">
        <v>183</v>
      </c>
      <c r="E170" s="14" t="s">
        <v>93</v>
      </c>
      <c r="F170" s="14"/>
      <c r="G170" s="14">
        <v>160</v>
      </c>
      <c r="H170" s="14">
        <v>350</v>
      </c>
      <c r="I170" s="14">
        <v>130.41</v>
      </c>
      <c r="K170" s="10" t="str">
        <f t="shared" si="9"/>
        <v/>
      </c>
      <c r="L170" s="10" t="str">
        <f t="shared" si="10"/>
        <v/>
      </c>
    </row>
    <row r="171" spans="1:12" x14ac:dyDescent="0.25">
      <c r="A171" s="12" t="s">
        <v>141</v>
      </c>
      <c r="B171" s="14" t="s">
        <v>163</v>
      </c>
      <c r="C171" s="26" t="s">
        <v>167</v>
      </c>
      <c r="D171" s="14" t="s">
        <v>183</v>
      </c>
      <c r="E171" s="14" t="s">
        <v>94</v>
      </c>
      <c r="F171" s="14"/>
      <c r="G171" s="14">
        <v>640</v>
      </c>
      <c r="H171" s="14">
        <v>817</v>
      </c>
      <c r="I171" s="14">
        <v>652.54</v>
      </c>
      <c r="K171" s="10" t="str">
        <f t="shared" si="9"/>
        <v/>
      </c>
      <c r="L171" s="10" t="str">
        <f t="shared" si="10"/>
        <v/>
      </c>
    </row>
    <row r="172" spans="1:12" x14ac:dyDescent="0.25">
      <c r="A172" s="12" t="s">
        <v>141</v>
      </c>
      <c r="B172" s="14" t="s">
        <v>163</v>
      </c>
      <c r="C172" s="26" t="s">
        <v>167</v>
      </c>
      <c r="D172" s="14" t="s">
        <v>184</v>
      </c>
      <c r="E172" s="14" t="s">
        <v>97</v>
      </c>
      <c r="F172" s="14"/>
      <c r="G172" s="14">
        <v>30</v>
      </c>
      <c r="H172" s="14">
        <v>100</v>
      </c>
      <c r="I172" s="14">
        <v>55.78</v>
      </c>
      <c r="K172" s="10" t="str">
        <f t="shared" si="9"/>
        <v/>
      </c>
      <c r="L172" s="10" t="str">
        <f t="shared" si="10"/>
        <v/>
      </c>
    </row>
    <row r="173" spans="1:12" x14ac:dyDescent="0.25">
      <c r="A173" s="12" t="s">
        <v>141</v>
      </c>
      <c r="B173" s="14" t="s">
        <v>163</v>
      </c>
      <c r="C173" s="26" t="s">
        <v>167</v>
      </c>
      <c r="D173" s="14" t="s">
        <v>185</v>
      </c>
      <c r="E173" s="14" t="s">
        <v>98</v>
      </c>
      <c r="F173" s="14"/>
      <c r="G173" s="14">
        <v>40</v>
      </c>
      <c r="H173" s="14">
        <v>151</v>
      </c>
      <c r="I173" s="14">
        <v>150.41</v>
      </c>
      <c r="K173" s="10" t="str">
        <f t="shared" si="9"/>
        <v/>
      </c>
      <c r="L173" s="10" t="str">
        <f t="shared" si="10"/>
        <v/>
      </c>
    </row>
    <row r="174" spans="1:12" x14ac:dyDescent="0.25">
      <c r="A174" s="12" t="s">
        <v>141</v>
      </c>
      <c r="B174" s="14" t="s">
        <v>163</v>
      </c>
      <c r="C174" s="26" t="s">
        <v>167</v>
      </c>
      <c r="D174" s="14" t="s">
        <v>101</v>
      </c>
      <c r="E174" s="14"/>
      <c r="F174" s="14"/>
      <c r="G174" s="14">
        <v>10</v>
      </c>
      <c r="H174" s="14">
        <v>11</v>
      </c>
      <c r="I174" s="14">
        <v>10.8</v>
      </c>
      <c r="K174" s="10" t="str">
        <f t="shared" si="9"/>
        <v/>
      </c>
      <c r="L174" s="10" t="str">
        <f t="shared" si="10"/>
        <v/>
      </c>
    </row>
    <row r="175" spans="1:12" x14ac:dyDescent="0.25">
      <c r="A175" s="12" t="s">
        <v>141</v>
      </c>
      <c r="B175" s="14" t="s">
        <v>163</v>
      </c>
      <c r="C175" s="26" t="s">
        <v>167</v>
      </c>
      <c r="D175" s="14" t="s">
        <v>102</v>
      </c>
      <c r="E175" s="14"/>
      <c r="F175" s="14"/>
      <c r="G175" s="14">
        <v>20</v>
      </c>
      <c r="H175" s="14">
        <v>50</v>
      </c>
      <c r="I175" s="14">
        <v>49.65</v>
      </c>
      <c r="K175" s="10" t="str">
        <f t="shared" si="9"/>
        <v/>
      </c>
      <c r="L175" s="10" t="str">
        <f t="shared" si="10"/>
        <v/>
      </c>
    </row>
    <row r="176" spans="1:12" x14ac:dyDescent="0.25">
      <c r="A176" s="12" t="s">
        <v>141</v>
      </c>
      <c r="B176" s="14" t="s">
        <v>163</v>
      </c>
      <c r="C176" s="26" t="s">
        <v>167</v>
      </c>
      <c r="D176" s="14" t="s">
        <v>103</v>
      </c>
      <c r="E176" s="14"/>
      <c r="F176" s="14"/>
      <c r="G176" s="14">
        <v>20</v>
      </c>
      <c r="H176" s="14"/>
      <c r="I176" s="14"/>
      <c r="K176" s="10" t="str">
        <f t="shared" si="9"/>
        <v/>
      </c>
      <c r="L176" s="10" t="str">
        <f t="shared" si="10"/>
        <v/>
      </c>
    </row>
    <row r="177" spans="1:12" x14ac:dyDescent="0.25">
      <c r="A177" s="12" t="s">
        <v>141</v>
      </c>
      <c r="B177" s="14" t="s">
        <v>163</v>
      </c>
      <c r="C177" s="26" t="s">
        <v>167</v>
      </c>
      <c r="D177" s="14" t="s">
        <v>186</v>
      </c>
      <c r="E177" s="14" t="s">
        <v>107</v>
      </c>
      <c r="F177" s="14"/>
      <c r="G177" s="21">
        <v>2000</v>
      </c>
      <c r="H177" s="21">
        <v>3400</v>
      </c>
      <c r="I177" s="21">
        <v>2170.08</v>
      </c>
      <c r="K177" s="10" t="str">
        <f t="shared" si="9"/>
        <v/>
      </c>
      <c r="L177" s="10" t="str">
        <f t="shared" si="10"/>
        <v/>
      </c>
    </row>
    <row r="178" spans="1:12" x14ac:dyDescent="0.25">
      <c r="A178" s="12" t="s">
        <v>141</v>
      </c>
      <c r="B178" s="14" t="s">
        <v>163</v>
      </c>
      <c r="C178" s="26" t="s">
        <v>175</v>
      </c>
      <c r="D178" s="14" t="s">
        <v>180</v>
      </c>
      <c r="E178" s="14" t="s">
        <v>165</v>
      </c>
      <c r="F178" s="14"/>
      <c r="G178" s="21">
        <v>6494</v>
      </c>
      <c r="H178" s="21">
        <v>7809</v>
      </c>
      <c r="I178" s="21">
        <v>5179.3599999999997</v>
      </c>
      <c r="K178" s="10" t="str">
        <f t="shared" si="9"/>
        <v/>
      </c>
      <c r="L178" s="10" t="str">
        <f t="shared" si="10"/>
        <v/>
      </c>
    </row>
    <row r="179" spans="1:12" x14ac:dyDescent="0.25">
      <c r="A179" s="12" t="s">
        <v>141</v>
      </c>
      <c r="B179" s="14" t="s">
        <v>163</v>
      </c>
      <c r="C179" s="26" t="s">
        <v>176</v>
      </c>
      <c r="D179" s="14" t="s">
        <v>179</v>
      </c>
      <c r="E179" s="14" t="s">
        <v>142</v>
      </c>
      <c r="F179" s="14"/>
      <c r="G179" s="21">
        <v>4592</v>
      </c>
      <c r="H179" s="21">
        <v>4592</v>
      </c>
      <c r="I179" s="14"/>
      <c r="K179" s="10" t="str">
        <f t="shared" si="9"/>
        <v/>
      </c>
      <c r="L179" s="10" t="str">
        <f t="shared" si="10"/>
        <v/>
      </c>
    </row>
    <row r="180" spans="1:12" x14ac:dyDescent="0.25">
      <c r="A180" s="12" t="s">
        <v>141</v>
      </c>
      <c r="B180" s="14" t="s">
        <v>163</v>
      </c>
      <c r="C180" s="26" t="s">
        <v>168</v>
      </c>
      <c r="D180" s="14" t="s">
        <v>196</v>
      </c>
      <c r="E180" s="14" t="s">
        <v>133</v>
      </c>
      <c r="F180" s="14"/>
      <c r="G180" s="14">
        <v>42</v>
      </c>
      <c r="H180" s="14">
        <v>122</v>
      </c>
      <c r="I180" s="14"/>
      <c r="K180" s="10" t="str">
        <f t="shared" si="9"/>
        <v/>
      </c>
      <c r="L180" s="10" t="str">
        <f t="shared" si="10"/>
        <v/>
      </c>
    </row>
    <row r="181" spans="1:12" x14ac:dyDescent="0.25">
      <c r="A181" s="12" t="s">
        <v>141</v>
      </c>
      <c r="B181" s="14" t="s">
        <v>163</v>
      </c>
      <c r="C181" s="26" t="s">
        <v>168</v>
      </c>
      <c r="D181" s="14" t="s">
        <v>196</v>
      </c>
      <c r="E181" s="14" t="s">
        <v>109</v>
      </c>
      <c r="F181" s="14"/>
      <c r="G181" s="21">
        <v>4038</v>
      </c>
      <c r="H181" s="21">
        <v>1898</v>
      </c>
      <c r="I181" s="14">
        <v>606.35</v>
      </c>
      <c r="K181" s="10" t="str">
        <f t="shared" si="9"/>
        <v/>
      </c>
      <c r="L181" s="10" t="str">
        <f t="shared" si="10"/>
        <v/>
      </c>
    </row>
    <row r="182" spans="1:12" x14ac:dyDescent="0.25">
      <c r="A182" s="12" t="s">
        <v>141</v>
      </c>
      <c r="B182" s="14" t="s">
        <v>163</v>
      </c>
      <c r="C182" s="26" t="s">
        <v>169</v>
      </c>
      <c r="D182" s="22" t="s">
        <v>143</v>
      </c>
      <c r="E182" s="14"/>
      <c r="F182" s="14"/>
      <c r="G182" s="14"/>
      <c r="H182" s="21">
        <v>2500</v>
      </c>
      <c r="I182" s="21">
        <v>1593.07</v>
      </c>
      <c r="K182" s="10" t="str">
        <f t="shared" si="9"/>
        <v/>
      </c>
      <c r="L182" s="10" t="str">
        <f t="shared" si="10"/>
        <v/>
      </c>
    </row>
    <row r="183" spans="1:12" x14ac:dyDescent="0.25">
      <c r="A183" s="12" t="s">
        <v>141</v>
      </c>
      <c r="B183" s="14" t="s">
        <v>164</v>
      </c>
      <c r="C183" s="26" t="s">
        <v>170</v>
      </c>
      <c r="D183" s="14" t="s">
        <v>188</v>
      </c>
      <c r="E183" s="14" t="s">
        <v>111</v>
      </c>
      <c r="F183" s="14"/>
      <c r="G183" s="21">
        <v>147815</v>
      </c>
      <c r="H183" s="21">
        <v>18015</v>
      </c>
      <c r="I183" s="21">
        <v>9005.09</v>
      </c>
      <c r="K183" s="10">
        <f t="shared" si="9"/>
        <v>-0.87812468288062784</v>
      </c>
      <c r="L183" s="10">
        <f t="shared" si="10"/>
        <v>-0.50013377740771581</v>
      </c>
    </row>
    <row r="184" spans="1:12" x14ac:dyDescent="0.25">
      <c r="A184" s="12" t="s">
        <v>141</v>
      </c>
      <c r="B184" s="14" t="s">
        <v>164</v>
      </c>
      <c r="C184" s="26" t="s">
        <v>170</v>
      </c>
      <c r="D184" s="14" t="s">
        <v>188</v>
      </c>
      <c r="E184" s="14" t="s">
        <v>131</v>
      </c>
      <c r="F184" s="14"/>
      <c r="G184" s="14">
        <v>6</v>
      </c>
      <c r="H184" s="14">
        <v>68</v>
      </c>
      <c r="I184" s="14">
        <v>67.95</v>
      </c>
      <c r="K184" s="10" t="str">
        <f t="shared" si="9"/>
        <v/>
      </c>
      <c r="L184" s="10" t="str">
        <f t="shared" si="10"/>
        <v/>
      </c>
    </row>
    <row r="185" spans="1:12" x14ac:dyDescent="0.25">
      <c r="A185" s="12" t="s">
        <v>141</v>
      </c>
      <c r="B185" s="14" t="s">
        <v>164</v>
      </c>
      <c r="C185" s="26" t="s">
        <v>170</v>
      </c>
      <c r="D185" s="14" t="s">
        <v>188</v>
      </c>
      <c r="E185" s="14" t="s">
        <v>113</v>
      </c>
      <c r="F185" s="14"/>
      <c r="G185" s="21">
        <v>3594</v>
      </c>
      <c r="H185" s="21">
        <v>58513</v>
      </c>
      <c r="I185" s="21">
        <v>57057.64</v>
      </c>
      <c r="K185" s="10">
        <f t="shared" si="9"/>
        <v>15.280745687256537</v>
      </c>
      <c r="L185" s="10">
        <f t="shared" si="10"/>
        <v>-2.4872421513168042E-2</v>
      </c>
    </row>
    <row r="186" spans="1:12" x14ac:dyDescent="0.25">
      <c r="A186" s="12" t="s">
        <v>141</v>
      </c>
      <c r="B186" s="14" t="s">
        <v>162</v>
      </c>
      <c r="C186" s="26" t="s">
        <v>177</v>
      </c>
      <c r="D186" s="14" t="s">
        <v>197</v>
      </c>
      <c r="E186" s="14" t="s">
        <v>144</v>
      </c>
      <c r="F186" s="14"/>
      <c r="G186" s="21">
        <v>5406</v>
      </c>
      <c r="H186" s="21">
        <v>5424</v>
      </c>
      <c r="I186" s="21">
        <v>5077.6899999999996</v>
      </c>
      <c r="K186" s="10" t="str">
        <f t="shared" si="9"/>
        <v/>
      </c>
      <c r="L186" s="10" t="str">
        <f t="shared" si="10"/>
        <v/>
      </c>
    </row>
    <row r="187" spans="1:12" x14ac:dyDescent="0.25">
      <c r="A187" s="12" t="s">
        <v>141</v>
      </c>
      <c r="B187" s="14" t="s">
        <v>162</v>
      </c>
      <c r="C187" s="26" t="s">
        <v>177</v>
      </c>
      <c r="D187" s="14" t="s">
        <v>198</v>
      </c>
      <c r="E187" s="14" t="s">
        <v>145</v>
      </c>
      <c r="F187" s="14"/>
      <c r="G187" s="21">
        <v>47225</v>
      </c>
      <c r="H187" s="21">
        <v>52572</v>
      </c>
      <c r="I187" s="21">
        <v>52572</v>
      </c>
      <c r="K187" s="10">
        <f t="shared" si="9"/>
        <v>0.11322392800423509</v>
      </c>
      <c r="L187" s="10">
        <f t="shared" si="10"/>
        <v>0</v>
      </c>
    </row>
    <row r="188" spans="1:12" x14ac:dyDescent="0.25">
      <c r="A188" s="12" t="s">
        <v>141</v>
      </c>
      <c r="B188" s="14" t="s">
        <v>162</v>
      </c>
      <c r="C188" s="26" t="s">
        <v>177</v>
      </c>
      <c r="D188" s="22" t="s">
        <v>143</v>
      </c>
      <c r="E188" s="14"/>
      <c r="F188" s="14"/>
      <c r="G188" s="14"/>
      <c r="H188" s="23">
        <f>73096-5424-52572</f>
        <v>15100</v>
      </c>
      <c r="I188" s="23">
        <f>72704.3-5077.69-52572</f>
        <v>15054.61</v>
      </c>
      <c r="K188" s="10" t="str">
        <f t="shared" si="9"/>
        <v/>
      </c>
      <c r="L188" s="10">
        <f t="shared" si="10"/>
        <v>-3.0059602649006312E-3</v>
      </c>
    </row>
    <row r="189" spans="1:12" x14ac:dyDescent="0.25">
      <c r="A189" s="12" t="s">
        <v>141</v>
      </c>
      <c r="B189" s="14" t="s">
        <v>115</v>
      </c>
      <c r="C189" s="26" t="s">
        <v>172</v>
      </c>
      <c r="D189" s="14" t="s">
        <v>115</v>
      </c>
      <c r="E189" s="14"/>
      <c r="F189" s="14"/>
      <c r="G189" s="14">
        <v>-60</v>
      </c>
      <c r="H189" s="14">
        <v>-45</v>
      </c>
      <c r="I189" s="14">
        <v>-206.36</v>
      </c>
      <c r="K189" s="10" t="str">
        <f t="shared" si="9"/>
        <v/>
      </c>
      <c r="L189" s="10" t="str">
        <f t="shared" si="10"/>
        <v/>
      </c>
    </row>
    <row r="190" spans="1:12" x14ac:dyDescent="0.25">
      <c r="A190" s="12" t="s">
        <v>146</v>
      </c>
      <c r="B190" s="14" t="s">
        <v>163</v>
      </c>
      <c r="C190" s="26" t="s">
        <v>167</v>
      </c>
      <c r="D190" s="14" t="s">
        <v>183</v>
      </c>
      <c r="E190" s="14" t="s">
        <v>93</v>
      </c>
      <c r="F190" s="14"/>
      <c r="G190" s="21">
        <v>85000</v>
      </c>
      <c r="H190" s="21">
        <v>83000</v>
      </c>
      <c r="I190" s="21">
        <v>81493.05</v>
      </c>
      <c r="K190" s="10">
        <f t="shared" si="9"/>
        <v>-2.352941176470591E-2</v>
      </c>
      <c r="L190" s="10">
        <f t="shared" si="10"/>
        <v>-1.8156024096385504E-2</v>
      </c>
    </row>
    <row r="191" spans="1:12" x14ac:dyDescent="0.25">
      <c r="A191" s="12" t="s">
        <v>146</v>
      </c>
      <c r="B191" s="14" t="s">
        <v>163</v>
      </c>
      <c r="C191" s="26" t="s">
        <v>176</v>
      </c>
      <c r="D191" s="14" t="s">
        <v>179</v>
      </c>
      <c r="E191" s="14" t="s">
        <v>147</v>
      </c>
      <c r="F191" s="14"/>
      <c r="G191" s="21">
        <v>3176</v>
      </c>
      <c r="H191" s="21">
        <v>3176</v>
      </c>
      <c r="I191" s="14"/>
      <c r="K191" s="10" t="str">
        <f t="shared" si="9"/>
        <v/>
      </c>
      <c r="L191" s="10" t="str">
        <f t="shared" si="10"/>
        <v/>
      </c>
    </row>
    <row r="192" spans="1:12" x14ac:dyDescent="0.25">
      <c r="A192" s="12" t="s">
        <v>146</v>
      </c>
      <c r="B192" s="14" t="s">
        <v>164</v>
      </c>
      <c r="C192" s="26" t="s">
        <v>170</v>
      </c>
      <c r="D192" s="14" t="s">
        <v>188</v>
      </c>
      <c r="E192" s="14" t="s">
        <v>111</v>
      </c>
      <c r="F192" s="14"/>
      <c r="G192" s="21">
        <v>3544</v>
      </c>
      <c r="H192" s="14">
        <v>544</v>
      </c>
      <c r="I192" s="14">
        <v>4.21</v>
      </c>
      <c r="K192" s="10" t="str">
        <f t="shared" si="9"/>
        <v/>
      </c>
      <c r="L192" s="10" t="str">
        <f t="shared" si="10"/>
        <v/>
      </c>
    </row>
    <row r="193" spans="1:12" x14ac:dyDescent="0.25">
      <c r="A193" s="12" t="s">
        <v>146</v>
      </c>
      <c r="B193" s="14" t="s">
        <v>164</v>
      </c>
      <c r="C193" s="26" t="s">
        <v>170</v>
      </c>
      <c r="D193" s="14" t="s">
        <v>188</v>
      </c>
      <c r="E193" s="14" t="s">
        <v>112</v>
      </c>
      <c r="F193" s="14"/>
      <c r="G193" s="14"/>
      <c r="H193" s="14"/>
      <c r="I193" s="14"/>
      <c r="K193" s="10" t="str">
        <f t="shared" si="9"/>
        <v/>
      </c>
      <c r="L193" s="10" t="str">
        <f t="shared" si="10"/>
        <v/>
      </c>
    </row>
    <row r="194" spans="1:12" x14ac:dyDescent="0.25">
      <c r="A194" s="12" t="s">
        <v>146</v>
      </c>
      <c r="B194" s="14" t="s">
        <v>164</v>
      </c>
      <c r="C194" s="26" t="s">
        <v>170</v>
      </c>
      <c r="D194" s="14" t="s">
        <v>188</v>
      </c>
      <c r="E194" s="14" t="s">
        <v>131</v>
      </c>
      <c r="F194" s="14"/>
      <c r="G194" s="14"/>
      <c r="H194" s="14"/>
      <c r="I194" s="14"/>
      <c r="K194" s="10" t="str">
        <f t="shared" si="9"/>
        <v/>
      </c>
      <c r="L194" s="10" t="str">
        <f t="shared" si="10"/>
        <v/>
      </c>
    </row>
    <row r="195" spans="1:12" x14ac:dyDescent="0.25">
      <c r="A195" s="12" t="s">
        <v>146</v>
      </c>
      <c r="B195" s="14" t="s">
        <v>164</v>
      </c>
      <c r="C195" s="26" t="s">
        <v>170</v>
      </c>
      <c r="D195" s="14" t="s">
        <v>188</v>
      </c>
      <c r="E195" s="14" t="s">
        <v>113</v>
      </c>
      <c r="F195" s="14"/>
      <c r="G195" s="14">
        <v>234</v>
      </c>
      <c r="H195" s="14">
        <v>69</v>
      </c>
      <c r="I195" s="14">
        <v>12.2</v>
      </c>
      <c r="K195" s="10" t="str">
        <f t="shared" si="9"/>
        <v/>
      </c>
      <c r="L195" s="10" t="str">
        <f t="shared" si="10"/>
        <v/>
      </c>
    </row>
    <row r="196" spans="1:12" x14ac:dyDescent="0.25">
      <c r="A196" s="12" t="s">
        <v>146</v>
      </c>
      <c r="B196" s="14" t="s">
        <v>115</v>
      </c>
      <c r="C196" s="26" t="s">
        <v>172</v>
      </c>
      <c r="D196" s="14" t="s">
        <v>115</v>
      </c>
      <c r="E196" s="14"/>
      <c r="F196" s="14"/>
      <c r="G196" s="14"/>
      <c r="H196" s="14"/>
      <c r="I196" s="14">
        <v>-261.75</v>
      </c>
      <c r="K196" s="10" t="str">
        <f t="shared" si="9"/>
        <v/>
      </c>
      <c r="L196" s="10" t="str">
        <f t="shared" si="10"/>
        <v/>
      </c>
    </row>
    <row r="197" spans="1:12" x14ac:dyDescent="0.25">
      <c r="A197" s="12" t="s">
        <v>148</v>
      </c>
      <c r="B197" s="14" t="s">
        <v>163</v>
      </c>
      <c r="C197" s="26" t="s">
        <v>166</v>
      </c>
      <c r="D197" s="14" t="s">
        <v>181</v>
      </c>
      <c r="E197" s="14" t="s">
        <v>76</v>
      </c>
      <c r="F197" s="14"/>
      <c r="G197" s="14">
        <v>480</v>
      </c>
      <c r="H197" s="14">
        <v>446</v>
      </c>
      <c r="I197" s="14">
        <v>445.57</v>
      </c>
      <c r="K197" s="10" t="str">
        <f t="shared" si="9"/>
        <v/>
      </c>
      <c r="L197" s="10" t="str">
        <f t="shared" si="10"/>
        <v/>
      </c>
    </row>
    <row r="198" spans="1:12" x14ac:dyDescent="0.25">
      <c r="A198" s="12" t="s">
        <v>148</v>
      </c>
      <c r="B198" s="14" t="s">
        <v>163</v>
      </c>
      <c r="C198" s="26" t="s">
        <v>166</v>
      </c>
      <c r="D198" s="14" t="s">
        <v>181</v>
      </c>
      <c r="E198" s="14" t="s">
        <v>79</v>
      </c>
      <c r="F198" s="14"/>
      <c r="G198" s="14">
        <v>12</v>
      </c>
      <c r="H198" s="14">
        <v>11</v>
      </c>
      <c r="I198" s="14">
        <v>10.61</v>
      </c>
      <c r="K198" s="10" t="str">
        <f t="shared" si="9"/>
        <v/>
      </c>
      <c r="L198" s="10" t="str">
        <f t="shared" si="10"/>
        <v/>
      </c>
    </row>
    <row r="199" spans="1:12" x14ac:dyDescent="0.25">
      <c r="A199" s="12" t="s">
        <v>148</v>
      </c>
      <c r="B199" s="14" t="s">
        <v>163</v>
      </c>
      <c r="C199" s="26" t="s">
        <v>166</v>
      </c>
      <c r="D199" s="14" t="s">
        <v>182</v>
      </c>
      <c r="E199" s="14" t="s">
        <v>80</v>
      </c>
      <c r="F199" s="14"/>
      <c r="G199" s="14">
        <v>100</v>
      </c>
      <c r="H199" s="14">
        <v>100</v>
      </c>
      <c r="I199" s="14">
        <v>95.66</v>
      </c>
      <c r="K199" s="10" t="str">
        <f t="shared" ref="K199:K240" si="11">IF(OR(G199&gt;$K$1,H199&gt;$K$1,I199&gt;$K$1),IFERROR(+H199/G199-1,""),"")</f>
        <v/>
      </c>
      <c r="L199" s="10" t="str">
        <f t="shared" ref="L199:L240" si="12">IF(OR(G199&gt;$K$1,H199&gt;$K$1,I199&gt;$K$1),IFERROR(+I199/H199-1,""),"")</f>
        <v/>
      </c>
    </row>
    <row r="200" spans="1:12" x14ac:dyDescent="0.25">
      <c r="A200" s="12" t="s">
        <v>148</v>
      </c>
      <c r="B200" s="14" t="s">
        <v>163</v>
      </c>
      <c r="C200" s="26" t="s">
        <v>166</v>
      </c>
      <c r="D200" s="14" t="s">
        <v>182</v>
      </c>
      <c r="E200" s="14" t="s">
        <v>81</v>
      </c>
      <c r="F200" s="14"/>
      <c r="G200" s="14">
        <v>4</v>
      </c>
      <c r="H200" s="14">
        <v>3</v>
      </c>
      <c r="I200" s="14">
        <v>2.2799999999999998</v>
      </c>
      <c r="K200" s="10" t="str">
        <f t="shared" si="11"/>
        <v/>
      </c>
      <c r="L200" s="10" t="str">
        <f t="shared" si="12"/>
        <v/>
      </c>
    </row>
    <row r="201" spans="1:12" x14ac:dyDescent="0.25">
      <c r="A201" s="12" t="s">
        <v>148</v>
      </c>
      <c r="B201" s="14" t="s">
        <v>163</v>
      </c>
      <c r="C201" s="26" t="s">
        <v>166</v>
      </c>
      <c r="D201" s="14" t="s">
        <v>182</v>
      </c>
      <c r="E201" s="14" t="s">
        <v>82</v>
      </c>
      <c r="F201" s="14"/>
      <c r="G201" s="14">
        <v>26</v>
      </c>
      <c r="H201" s="14">
        <v>24</v>
      </c>
      <c r="I201" s="14">
        <v>23.69</v>
      </c>
      <c r="K201" s="10" t="str">
        <f t="shared" si="11"/>
        <v/>
      </c>
      <c r="L201" s="10" t="str">
        <f t="shared" si="12"/>
        <v/>
      </c>
    </row>
    <row r="202" spans="1:12" x14ac:dyDescent="0.25">
      <c r="A202" s="12" t="s">
        <v>148</v>
      </c>
      <c r="B202" s="14" t="s">
        <v>163</v>
      </c>
      <c r="C202" s="26" t="s">
        <v>166</v>
      </c>
      <c r="D202" s="14" t="s">
        <v>182</v>
      </c>
      <c r="E202" s="14" t="s">
        <v>83</v>
      </c>
      <c r="F202" s="14"/>
      <c r="G202" s="14">
        <v>2</v>
      </c>
      <c r="H202" s="14">
        <v>2</v>
      </c>
      <c r="I202" s="14">
        <v>1.07</v>
      </c>
      <c r="K202" s="10" t="str">
        <f t="shared" si="11"/>
        <v/>
      </c>
      <c r="L202" s="10" t="str">
        <f t="shared" si="12"/>
        <v/>
      </c>
    </row>
    <row r="203" spans="1:12" x14ac:dyDescent="0.25">
      <c r="A203" s="12" t="s">
        <v>148</v>
      </c>
      <c r="B203" s="14" t="s">
        <v>163</v>
      </c>
      <c r="C203" s="26" t="s">
        <v>166</v>
      </c>
      <c r="D203" s="14" t="s">
        <v>182</v>
      </c>
      <c r="E203" s="14" t="s">
        <v>84</v>
      </c>
      <c r="F203" s="14"/>
      <c r="G203" s="14">
        <v>10</v>
      </c>
      <c r="H203" s="14">
        <v>7</v>
      </c>
      <c r="I203" s="14">
        <v>5.13</v>
      </c>
      <c r="K203" s="10" t="str">
        <f t="shared" si="11"/>
        <v/>
      </c>
      <c r="L203" s="10" t="str">
        <f t="shared" si="12"/>
        <v/>
      </c>
    </row>
    <row r="204" spans="1:12" x14ac:dyDescent="0.25">
      <c r="A204" s="12" t="s">
        <v>148</v>
      </c>
      <c r="B204" s="14" t="s">
        <v>163</v>
      </c>
      <c r="C204" s="26" t="s">
        <v>167</v>
      </c>
      <c r="D204" s="14" t="s">
        <v>183</v>
      </c>
      <c r="E204" s="14" t="s">
        <v>87</v>
      </c>
      <c r="F204" s="14"/>
      <c r="G204" s="14">
        <v>90</v>
      </c>
      <c r="H204" s="14">
        <v>92</v>
      </c>
      <c r="I204" s="14">
        <v>58.37</v>
      </c>
      <c r="K204" s="10" t="str">
        <f t="shared" si="11"/>
        <v/>
      </c>
      <c r="L204" s="10" t="str">
        <f t="shared" si="12"/>
        <v/>
      </c>
    </row>
    <row r="205" spans="1:12" x14ac:dyDescent="0.25">
      <c r="A205" s="12" t="s">
        <v>148</v>
      </c>
      <c r="B205" s="14" t="s">
        <v>163</v>
      </c>
      <c r="C205" s="26" t="s">
        <v>167</v>
      </c>
      <c r="D205" s="14" t="s">
        <v>183</v>
      </c>
      <c r="E205" s="14" t="s">
        <v>89</v>
      </c>
      <c r="F205" s="14"/>
      <c r="G205" s="14">
        <v>400</v>
      </c>
      <c r="H205" s="14">
        <v>644</v>
      </c>
      <c r="I205" s="14">
        <v>379.25</v>
      </c>
      <c r="K205" s="10" t="str">
        <f t="shared" si="11"/>
        <v/>
      </c>
      <c r="L205" s="10" t="str">
        <f t="shared" si="12"/>
        <v/>
      </c>
    </row>
    <row r="206" spans="1:12" x14ac:dyDescent="0.25">
      <c r="A206" s="12" t="s">
        <v>148</v>
      </c>
      <c r="B206" s="14" t="s">
        <v>163</v>
      </c>
      <c r="C206" s="26" t="s">
        <v>167</v>
      </c>
      <c r="D206" s="14" t="s">
        <v>183</v>
      </c>
      <c r="E206" s="14" t="s">
        <v>90</v>
      </c>
      <c r="F206" s="14"/>
      <c r="G206" s="14">
        <v>24</v>
      </c>
      <c r="H206" s="14">
        <v>32</v>
      </c>
      <c r="I206" s="14">
        <v>18.93</v>
      </c>
      <c r="K206" s="10" t="str">
        <f t="shared" si="11"/>
        <v/>
      </c>
      <c r="L206" s="10" t="str">
        <f t="shared" si="12"/>
        <v/>
      </c>
    </row>
    <row r="207" spans="1:12" x14ac:dyDescent="0.25">
      <c r="A207" s="12" t="s">
        <v>148</v>
      </c>
      <c r="B207" s="14" t="s">
        <v>163</v>
      </c>
      <c r="C207" s="26" t="s">
        <v>167</v>
      </c>
      <c r="D207" s="14" t="s">
        <v>183</v>
      </c>
      <c r="E207" s="14" t="s">
        <v>92</v>
      </c>
      <c r="F207" s="14"/>
      <c r="G207" s="14">
        <v>6</v>
      </c>
      <c r="H207" s="14">
        <v>5</v>
      </c>
      <c r="I207" s="14">
        <v>3.99</v>
      </c>
      <c r="K207" s="10" t="str">
        <f t="shared" si="11"/>
        <v/>
      </c>
      <c r="L207" s="10" t="str">
        <f t="shared" si="12"/>
        <v/>
      </c>
    </row>
    <row r="208" spans="1:12" x14ac:dyDescent="0.25">
      <c r="A208" s="12" t="s">
        <v>148</v>
      </c>
      <c r="B208" s="14" t="s">
        <v>163</v>
      </c>
      <c r="C208" s="26" t="s">
        <v>167</v>
      </c>
      <c r="D208" s="14" t="s">
        <v>183</v>
      </c>
      <c r="E208" s="14" t="s">
        <v>93</v>
      </c>
      <c r="F208" s="14"/>
      <c r="G208" s="21">
        <v>2600</v>
      </c>
      <c r="H208" s="21">
        <v>2998</v>
      </c>
      <c r="I208" s="21">
        <v>1836.95</v>
      </c>
      <c r="K208" s="10" t="str">
        <f t="shared" si="11"/>
        <v/>
      </c>
      <c r="L208" s="10" t="str">
        <f t="shared" si="12"/>
        <v/>
      </c>
    </row>
    <row r="209" spans="1:12" x14ac:dyDescent="0.25">
      <c r="A209" s="12" t="s">
        <v>148</v>
      </c>
      <c r="B209" s="14" t="s">
        <v>163</v>
      </c>
      <c r="C209" s="26" t="s">
        <v>167</v>
      </c>
      <c r="D209" s="14" t="s">
        <v>183</v>
      </c>
      <c r="E209" s="14" t="s">
        <v>94</v>
      </c>
      <c r="F209" s="14"/>
      <c r="G209" s="21">
        <v>1600</v>
      </c>
      <c r="H209" s="21">
        <v>4387</v>
      </c>
      <c r="I209" s="21">
        <v>2875.59</v>
      </c>
      <c r="K209" s="10" t="str">
        <f t="shared" si="11"/>
        <v/>
      </c>
      <c r="L209" s="10" t="str">
        <f t="shared" si="12"/>
        <v/>
      </c>
    </row>
    <row r="210" spans="1:12" x14ac:dyDescent="0.25">
      <c r="A210" s="12" t="s">
        <v>148</v>
      </c>
      <c r="B210" s="14" t="s">
        <v>163</v>
      </c>
      <c r="C210" s="26" t="s">
        <v>167</v>
      </c>
      <c r="D210" s="14" t="s">
        <v>95</v>
      </c>
      <c r="E210" s="14"/>
      <c r="F210" s="14"/>
      <c r="G210" s="14">
        <v>100</v>
      </c>
      <c r="H210" s="14">
        <v>23</v>
      </c>
      <c r="I210" s="14"/>
      <c r="K210" s="10" t="str">
        <f t="shared" si="11"/>
        <v/>
      </c>
      <c r="L210" s="10" t="str">
        <f t="shared" si="12"/>
        <v/>
      </c>
    </row>
    <row r="211" spans="1:12" x14ac:dyDescent="0.25">
      <c r="A211" s="12" t="s">
        <v>148</v>
      </c>
      <c r="B211" s="14" t="s">
        <v>163</v>
      </c>
      <c r="C211" s="26" t="s">
        <v>167</v>
      </c>
      <c r="D211" s="14" t="s">
        <v>193</v>
      </c>
      <c r="E211" s="14" t="s">
        <v>126</v>
      </c>
      <c r="F211" s="14"/>
      <c r="G211" s="14">
        <v>2</v>
      </c>
      <c r="H211" s="14">
        <v>1</v>
      </c>
      <c r="I211" s="14">
        <v>0.24</v>
      </c>
      <c r="K211" s="10" t="str">
        <f t="shared" si="11"/>
        <v/>
      </c>
      <c r="L211" s="10" t="str">
        <f t="shared" si="12"/>
        <v/>
      </c>
    </row>
    <row r="212" spans="1:12" x14ac:dyDescent="0.25">
      <c r="A212" s="12" t="s">
        <v>148</v>
      </c>
      <c r="B212" s="14" t="s">
        <v>163</v>
      </c>
      <c r="C212" s="26" t="s">
        <v>167</v>
      </c>
      <c r="D212" s="14" t="s">
        <v>184</v>
      </c>
      <c r="E212" s="14" t="s">
        <v>97</v>
      </c>
      <c r="F212" s="14"/>
      <c r="G212" s="14">
        <v>40</v>
      </c>
      <c r="H212" s="14">
        <v>20</v>
      </c>
      <c r="I212" s="14">
        <v>17.63</v>
      </c>
      <c r="K212" s="10" t="str">
        <f t="shared" si="11"/>
        <v/>
      </c>
      <c r="L212" s="10" t="str">
        <f t="shared" si="12"/>
        <v/>
      </c>
    </row>
    <row r="213" spans="1:12" x14ac:dyDescent="0.25">
      <c r="A213" s="12" t="s">
        <v>148</v>
      </c>
      <c r="B213" s="14" t="s">
        <v>163</v>
      </c>
      <c r="C213" s="26" t="s">
        <v>167</v>
      </c>
      <c r="D213" s="14" t="s">
        <v>103</v>
      </c>
      <c r="E213" s="14"/>
      <c r="F213" s="14"/>
      <c r="G213" s="14">
        <v>60</v>
      </c>
      <c r="H213" s="14">
        <v>15</v>
      </c>
      <c r="I213" s="14">
        <v>9.69</v>
      </c>
      <c r="K213" s="10" t="str">
        <f t="shared" si="11"/>
        <v/>
      </c>
      <c r="L213" s="10" t="str">
        <f t="shared" si="12"/>
        <v/>
      </c>
    </row>
    <row r="214" spans="1:12" x14ac:dyDescent="0.25">
      <c r="A214" s="12" t="s">
        <v>148</v>
      </c>
      <c r="B214" s="14" t="s">
        <v>163</v>
      </c>
      <c r="C214" s="26" t="s">
        <v>167</v>
      </c>
      <c r="D214" s="14" t="s">
        <v>186</v>
      </c>
      <c r="E214" s="14" t="s">
        <v>107</v>
      </c>
      <c r="F214" s="14"/>
      <c r="G214" s="14">
        <v>140</v>
      </c>
      <c r="H214" s="14">
        <v>371</v>
      </c>
      <c r="I214" s="14">
        <v>265.87</v>
      </c>
      <c r="K214" s="10" t="str">
        <f t="shared" si="11"/>
        <v/>
      </c>
      <c r="L214" s="10" t="str">
        <f t="shared" si="12"/>
        <v/>
      </c>
    </row>
    <row r="215" spans="1:12" x14ac:dyDescent="0.25">
      <c r="A215" s="12" t="s">
        <v>148</v>
      </c>
      <c r="B215" s="14" t="s">
        <v>163</v>
      </c>
      <c r="C215" s="26" t="s">
        <v>168</v>
      </c>
      <c r="D215" s="14" t="s">
        <v>196</v>
      </c>
      <c r="E215" s="14" t="s">
        <v>133</v>
      </c>
      <c r="F215" s="14"/>
      <c r="G215" s="21">
        <v>8617</v>
      </c>
      <c r="H215" s="21">
        <v>1037</v>
      </c>
      <c r="I215" s="14">
        <v>0.24</v>
      </c>
      <c r="K215" s="10" t="str">
        <f t="shared" si="11"/>
        <v/>
      </c>
      <c r="L215" s="10" t="str">
        <f t="shared" si="12"/>
        <v/>
      </c>
    </row>
    <row r="216" spans="1:12" x14ac:dyDescent="0.25">
      <c r="A216" s="12" t="s">
        <v>148</v>
      </c>
      <c r="B216" s="14" t="s">
        <v>163</v>
      </c>
      <c r="C216" s="26" t="s">
        <v>168</v>
      </c>
      <c r="D216" s="14" t="s">
        <v>196</v>
      </c>
      <c r="E216" s="14" t="s">
        <v>109</v>
      </c>
      <c r="F216" s="14"/>
      <c r="G216" s="21">
        <v>45425</v>
      </c>
      <c r="H216" s="21">
        <v>10483</v>
      </c>
      <c r="I216" s="14">
        <v>20.32</v>
      </c>
      <c r="K216" s="10">
        <f t="shared" si="11"/>
        <v>-0.76922399559713817</v>
      </c>
      <c r="L216" s="10">
        <f t="shared" si="12"/>
        <v>-0.99806162358103601</v>
      </c>
    </row>
    <row r="217" spans="1:12" x14ac:dyDescent="0.25">
      <c r="A217" s="12" t="s">
        <v>148</v>
      </c>
      <c r="B217" s="14" t="s">
        <v>164</v>
      </c>
      <c r="C217" s="26" t="s">
        <v>170</v>
      </c>
      <c r="D217" s="14" t="s">
        <v>188</v>
      </c>
      <c r="E217" s="14" t="s">
        <v>111</v>
      </c>
      <c r="F217" s="14"/>
      <c r="G217" s="21">
        <v>18591</v>
      </c>
      <c r="H217" s="21">
        <v>7996</v>
      </c>
      <c r="I217" s="21">
        <v>3432.4</v>
      </c>
      <c r="K217" s="10">
        <f t="shared" si="11"/>
        <v>-0.56989941369479857</v>
      </c>
      <c r="L217" s="10">
        <f t="shared" si="12"/>
        <v>-0.57073536768384192</v>
      </c>
    </row>
    <row r="218" spans="1:12" x14ac:dyDescent="0.25">
      <c r="A218" s="12" t="s">
        <v>148</v>
      </c>
      <c r="B218" s="14" t="s">
        <v>164</v>
      </c>
      <c r="C218" s="26" t="s">
        <v>170</v>
      </c>
      <c r="D218" s="14" t="s">
        <v>188</v>
      </c>
      <c r="E218" s="14" t="s">
        <v>112</v>
      </c>
      <c r="F218" s="14"/>
      <c r="G218" s="14">
        <v>24</v>
      </c>
      <c r="H218" s="14">
        <v>24</v>
      </c>
      <c r="I218" s="14"/>
      <c r="K218" s="10" t="str">
        <f t="shared" si="11"/>
        <v/>
      </c>
      <c r="L218" s="10" t="str">
        <f t="shared" si="12"/>
        <v/>
      </c>
    </row>
    <row r="219" spans="1:12" x14ac:dyDescent="0.25">
      <c r="A219" s="12" t="s">
        <v>148</v>
      </c>
      <c r="B219" s="14" t="s">
        <v>164</v>
      </c>
      <c r="C219" s="26" t="s">
        <v>170</v>
      </c>
      <c r="D219" s="14" t="s">
        <v>188</v>
      </c>
      <c r="E219" s="14" t="s">
        <v>131</v>
      </c>
      <c r="F219" s="14"/>
      <c r="G219" s="14">
        <v>4</v>
      </c>
      <c r="H219" s="14">
        <v>4</v>
      </c>
      <c r="I219" s="14">
        <v>3.57</v>
      </c>
      <c r="K219" s="10" t="str">
        <f t="shared" si="11"/>
        <v/>
      </c>
      <c r="L219" s="10" t="str">
        <f t="shared" si="12"/>
        <v/>
      </c>
    </row>
    <row r="220" spans="1:12" x14ac:dyDescent="0.25">
      <c r="A220" s="12" t="s">
        <v>148</v>
      </c>
      <c r="B220" s="14" t="s">
        <v>164</v>
      </c>
      <c r="C220" s="26" t="s">
        <v>170</v>
      </c>
      <c r="D220" s="14" t="s">
        <v>188</v>
      </c>
      <c r="E220" s="14" t="s">
        <v>113</v>
      </c>
      <c r="F220" s="14"/>
      <c r="G220" s="21">
        <v>2746</v>
      </c>
      <c r="H220" s="21">
        <v>1881</v>
      </c>
      <c r="I220" s="21">
        <v>1556.66</v>
      </c>
      <c r="K220" s="10" t="str">
        <f t="shared" si="11"/>
        <v/>
      </c>
      <c r="L220" s="10" t="str">
        <f t="shared" si="12"/>
        <v/>
      </c>
    </row>
    <row r="221" spans="1:12" x14ac:dyDescent="0.25">
      <c r="A221" s="12" t="s">
        <v>148</v>
      </c>
      <c r="B221" s="14" t="s">
        <v>115</v>
      </c>
      <c r="C221" s="26" t="s">
        <v>172</v>
      </c>
      <c r="D221" s="14" t="s">
        <v>115</v>
      </c>
      <c r="E221" s="14"/>
      <c r="F221" s="14"/>
      <c r="G221" s="14">
        <v>-30</v>
      </c>
      <c r="H221" s="14">
        <v>-30</v>
      </c>
      <c r="I221" s="14">
        <v>-325.77</v>
      </c>
      <c r="K221" s="10" t="str">
        <f t="shared" si="11"/>
        <v/>
      </c>
      <c r="L221" s="10" t="str">
        <f t="shared" si="12"/>
        <v/>
      </c>
    </row>
    <row r="222" spans="1:12" x14ac:dyDescent="0.25">
      <c r="A222" s="12" t="s">
        <v>149</v>
      </c>
      <c r="B222" s="14" t="s">
        <v>163</v>
      </c>
      <c r="C222" s="26" t="s">
        <v>178</v>
      </c>
      <c r="D222" s="14" t="s">
        <v>150</v>
      </c>
      <c r="E222" s="14"/>
      <c r="F222" s="14"/>
      <c r="G222" s="21">
        <v>10000</v>
      </c>
      <c r="H222" s="14"/>
      <c r="I222" s="14"/>
      <c r="K222" s="10" t="str">
        <f t="shared" si="11"/>
        <v/>
      </c>
      <c r="L222" s="10" t="str">
        <f t="shared" si="12"/>
        <v/>
      </c>
    </row>
    <row r="223" spans="1:12" x14ac:dyDescent="0.25">
      <c r="A223" s="12" t="s">
        <v>149</v>
      </c>
      <c r="B223" s="14" t="s">
        <v>163</v>
      </c>
      <c r="C223" s="26" t="s">
        <v>175</v>
      </c>
      <c r="D223" s="14" t="s">
        <v>180</v>
      </c>
      <c r="E223" s="14" t="s">
        <v>165</v>
      </c>
      <c r="F223" s="14"/>
      <c r="G223" s="21">
        <v>3000</v>
      </c>
      <c r="H223" s="21">
        <v>3102</v>
      </c>
      <c r="I223" s="21">
        <v>2954.36</v>
      </c>
      <c r="K223" s="10" t="str">
        <f t="shared" si="11"/>
        <v/>
      </c>
      <c r="L223" s="10" t="str">
        <f t="shared" si="12"/>
        <v/>
      </c>
    </row>
    <row r="224" spans="1:12" x14ac:dyDescent="0.25">
      <c r="A224" s="12" t="s">
        <v>151</v>
      </c>
      <c r="B224" s="14" t="s">
        <v>163</v>
      </c>
      <c r="C224" s="26" t="s">
        <v>167</v>
      </c>
      <c r="D224" s="14" t="s">
        <v>183</v>
      </c>
      <c r="E224" s="14" t="s">
        <v>85</v>
      </c>
      <c r="F224" s="14"/>
      <c r="G224" s="14">
        <v>26</v>
      </c>
      <c r="H224" s="14">
        <v>26</v>
      </c>
      <c r="I224" s="14">
        <v>20.86</v>
      </c>
      <c r="K224" s="10" t="str">
        <f t="shared" si="11"/>
        <v/>
      </c>
      <c r="L224" s="10" t="str">
        <f t="shared" si="12"/>
        <v/>
      </c>
    </row>
    <row r="225" spans="1:12" x14ac:dyDescent="0.25">
      <c r="A225" s="12" t="s">
        <v>151</v>
      </c>
      <c r="B225" s="14" t="s">
        <v>163</v>
      </c>
      <c r="C225" s="26" t="s">
        <v>167</v>
      </c>
      <c r="D225" s="14" t="s">
        <v>183</v>
      </c>
      <c r="E225" s="14" t="s">
        <v>89</v>
      </c>
      <c r="F225" s="14"/>
      <c r="G225" s="14">
        <v>20</v>
      </c>
      <c r="H225" s="14">
        <v>21</v>
      </c>
      <c r="I225" s="14">
        <v>18.78</v>
      </c>
      <c r="K225" s="10" t="str">
        <f t="shared" si="11"/>
        <v/>
      </c>
      <c r="L225" s="10" t="str">
        <f t="shared" si="12"/>
        <v/>
      </c>
    </row>
    <row r="226" spans="1:12" x14ac:dyDescent="0.25">
      <c r="A226" s="12" t="s">
        <v>151</v>
      </c>
      <c r="B226" s="14" t="s">
        <v>163</v>
      </c>
      <c r="C226" s="26" t="s">
        <v>167</v>
      </c>
      <c r="D226" s="14" t="s">
        <v>183</v>
      </c>
      <c r="E226" s="14" t="s">
        <v>90</v>
      </c>
      <c r="F226" s="14"/>
      <c r="G226" s="14">
        <v>4</v>
      </c>
      <c r="H226" s="14">
        <v>3</v>
      </c>
      <c r="I226" s="21"/>
      <c r="K226" s="10" t="str">
        <f t="shared" si="11"/>
        <v/>
      </c>
      <c r="L226" s="10" t="str">
        <f t="shared" si="12"/>
        <v/>
      </c>
    </row>
    <row r="227" spans="1:12" x14ac:dyDescent="0.25">
      <c r="A227" s="12" t="s">
        <v>151</v>
      </c>
      <c r="B227" s="14" t="s">
        <v>163</v>
      </c>
      <c r="C227" s="26" t="s">
        <v>167</v>
      </c>
      <c r="D227" s="14" t="s">
        <v>183</v>
      </c>
      <c r="E227" s="14" t="s">
        <v>92</v>
      </c>
      <c r="F227" s="14"/>
      <c r="G227" s="14">
        <v>8</v>
      </c>
      <c r="H227" s="14">
        <v>8</v>
      </c>
      <c r="I227" s="14">
        <v>3.61</v>
      </c>
      <c r="K227" s="10" t="str">
        <f t="shared" si="11"/>
        <v/>
      </c>
      <c r="L227" s="10" t="str">
        <f t="shared" si="12"/>
        <v/>
      </c>
    </row>
    <row r="228" spans="1:12" x14ac:dyDescent="0.25">
      <c r="A228" s="12" t="s">
        <v>151</v>
      </c>
      <c r="B228" s="14" t="s">
        <v>163</v>
      </c>
      <c r="C228" s="26" t="s">
        <v>167</v>
      </c>
      <c r="D228" s="14" t="s">
        <v>183</v>
      </c>
      <c r="E228" s="14" t="s">
        <v>93</v>
      </c>
      <c r="F228" s="14"/>
      <c r="G228" s="14">
        <v>40</v>
      </c>
      <c r="H228" s="14">
        <v>66</v>
      </c>
      <c r="I228" s="14">
        <v>21.25</v>
      </c>
      <c r="K228" s="10" t="str">
        <f t="shared" si="11"/>
        <v/>
      </c>
      <c r="L228" s="10" t="str">
        <f t="shared" si="12"/>
        <v/>
      </c>
    </row>
    <row r="229" spans="1:12" x14ac:dyDescent="0.25">
      <c r="A229" s="12" t="s">
        <v>151</v>
      </c>
      <c r="B229" s="14" t="s">
        <v>163</v>
      </c>
      <c r="C229" s="26" t="s">
        <v>167</v>
      </c>
      <c r="D229" s="14" t="s">
        <v>95</v>
      </c>
      <c r="E229" s="14"/>
      <c r="F229" s="14"/>
      <c r="G229" s="14">
        <v>20</v>
      </c>
      <c r="H229" s="14">
        <v>80</v>
      </c>
      <c r="I229" s="14">
        <v>59.91</v>
      </c>
      <c r="K229" s="10" t="str">
        <f t="shared" si="11"/>
        <v/>
      </c>
      <c r="L229" s="10" t="str">
        <f t="shared" si="12"/>
        <v/>
      </c>
    </row>
    <row r="230" spans="1:12" x14ac:dyDescent="0.25">
      <c r="A230" s="12" t="s">
        <v>151</v>
      </c>
      <c r="B230" s="14" t="s">
        <v>163</v>
      </c>
      <c r="C230" s="26" t="s">
        <v>167</v>
      </c>
      <c r="D230" s="14" t="s">
        <v>184</v>
      </c>
      <c r="E230" s="14" t="s">
        <v>97</v>
      </c>
      <c r="F230" s="14"/>
      <c r="G230" s="14">
        <v>2</v>
      </c>
      <c r="H230" s="14">
        <v>1</v>
      </c>
      <c r="I230" s="14"/>
      <c r="K230" s="10" t="str">
        <f t="shared" si="11"/>
        <v/>
      </c>
      <c r="L230" s="10" t="str">
        <f t="shared" si="12"/>
        <v/>
      </c>
    </row>
    <row r="231" spans="1:12" x14ac:dyDescent="0.25">
      <c r="A231" s="12" t="s">
        <v>151</v>
      </c>
      <c r="B231" s="14" t="s">
        <v>163</v>
      </c>
      <c r="C231" s="26" t="s">
        <v>175</v>
      </c>
      <c r="D231" s="14" t="s">
        <v>180</v>
      </c>
      <c r="E231" s="14" t="s">
        <v>165</v>
      </c>
      <c r="F231" s="14"/>
      <c r="G231" s="21">
        <v>17405</v>
      </c>
      <c r="H231" s="21">
        <v>17674</v>
      </c>
      <c r="I231" s="21">
        <v>16708</v>
      </c>
      <c r="K231" s="10">
        <f t="shared" si="11"/>
        <v>1.5455328928468903E-2</v>
      </c>
      <c r="L231" s="10">
        <f t="shared" si="12"/>
        <v>-5.4656557655312854E-2</v>
      </c>
    </row>
    <row r="232" spans="1:12" x14ac:dyDescent="0.25">
      <c r="A232" s="12" t="s">
        <v>151</v>
      </c>
      <c r="B232" s="14" t="s">
        <v>164</v>
      </c>
      <c r="C232" s="26" t="s">
        <v>170</v>
      </c>
      <c r="D232" s="14" t="s">
        <v>188</v>
      </c>
      <c r="E232" s="14" t="s">
        <v>112</v>
      </c>
      <c r="F232" s="14"/>
      <c r="G232" s="14">
        <v>180</v>
      </c>
      <c r="H232" s="14">
        <v>180</v>
      </c>
      <c r="I232" s="14">
        <v>129.43</v>
      </c>
      <c r="K232" s="10" t="str">
        <f t="shared" si="11"/>
        <v/>
      </c>
      <c r="L232" s="10" t="str">
        <f t="shared" si="12"/>
        <v/>
      </c>
    </row>
    <row r="233" spans="1:12" x14ac:dyDescent="0.25">
      <c r="A233" s="12" t="s">
        <v>152</v>
      </c>
      <c r="B233" s="14" t="s">
        <v>163</v>
      </c>
      <c r="C233" s="26" t="s">
        <v>167</v>
      </c>
      <c r="D233" s="14" t="s">
        <v>183</v>
      </c>
      <c r="E233" s="14" t="s">
        <v>85</v>
      </c>
      <c r="F233" s="14"/>
      <c r="G233" s="14">
        <v>25</v>
      </c>
      <c r="H233" s="14">
        <v>25</v>
      </c>
      <c r="I233" s="14">
        <v>25</v>
      </c>
      <c r="K233" s="10" t="str">
        <f t="shared" si="11"/>
        <v/>
      </c>
      <c r="L233" s="10" t="str">
        <f t="shared" si="12"/>
        <v/>
      </c>
    </row>
    <row r="234" spans="1:12" x14ac:dyDescent="0.25">
      <c r="A234" s="12" t="s">
        <v>152</v>
      </c>
      <c r="B234" s="14" t="s">
        <v>163</v>
      </c>
      <c r="C234" s="26" t="s">
        <v>167</v>
      </c>
      <c r="D234" s="14" t="s">
        <v>183</v>
      </c>
      <c r="E234" s="14" t="s">
        <v>86</v>
      </c>
      <c r="F234" s="14"/>
      <c r="G234" s="14">
        <v>12</v>
      </c>
      <c r="H234" s="14">
        <v>12</v>
      </c>
      <c r="I234" s="14">
        <v>9</v>
      </c>
      <c r="K234" s="10" t="str">
        <f t="shared" si="11"/>
        <v/>
      </c>
      <c r="L234" s="10" t="str">
        <f t="shared" si="12"/>
        <v/>
      </c>
    </row>
    <row r="235" spans="1:12" x14ac:dyDescent="0.25">
      <c r="A235" s="12" t="s">
        <v>152</v>
      </c>
      <c r="B235" s="14" t="s">
        <v>163</v>
      </c>
      <c r="C235" s="26" t="s">
        <v>167</v>
      </c>
      <c r="D235" s="14" t="s">
        <v>183</v>
      </c>
      <c r="E235" s="14" t="s">
        <v>87</v>
      </c>
      <c r="F235" s="14"/>
      <c r="G235" s="14">
        <v>35</v>
      </c>
      <c r="H235" s="14">
        <v>63</v>
      </c>
      <c r="I235" s="14">
        <v>32.94</v>
      </c>
      <c r="K235" s="10" t="str">
        <f t="shared" si="11"/>
        <v/>
      </c>
      <c r="L235" s="10" t="str">
        <f t="shared" si="12"/>
        <v/>
      </c>
    </row>
    <row r="236" spans="1:12" x14ac:dyDescent="0.25">
      <c r="A236" s="12" t="s">
        <v>152</v>
      </c>
      <c r="B236" s="14" t="s">
        <v>163</v>
      </c>
      <c r="C236" s="26" t="s">
        <v>167</v>
      </c>
      <c r="D236" s="14" t="s">
        <v>183</v>
      </c>
      <c r="E236" s="14" t="s">
        <v>88</v>
      </c>
      <c r="F236" s="14"/>
      <c r="G236" s="14">
        <v>4</v>
      </c>
      <c r="H236" s="14">
        <v>9</v>
      </c>
      <c r="I236" s="14">
        <v>6.15</v>
      </c>
      <c r="K236" s="10" t="str">
        <f t="shared" si="11"/>
        <v/>
      </c>
      <c r="L236" s="10" t="str">
        <f t="shared" si="12"/>
        <v/>
      </c>
    </row>
    <row r="237" spans="1:12" x14ac:dyDescent="0.25">
      <c r="A237" s="12" t="s">
        <v>152</v>
      </c>
      <c r="B237" s="14" t="s">
        <v>163</v>
      </c>
      <c r="C237" s="26" t="s">
        <v>167</v>
      </c>
      <c r="D237" s="14" t="s">
        <v>183</v>
      </c>
      <c r="E237" s="14" t="s">
        <v>89</v>
      </c>
      <c r="F237" s="14"/>
      <c r="G237" s="14">
        <v>24</v>
      </c>
      <c r="H237" s="14">
        <v>24</v>
      </c>
      <c r="I237" s="14">
        <v>21.29</v>
      </c>
      <c r="K237" s="10" t="str">
        <f t="shared" si="11"/>
        <v/>
      </c>
      <c r="L237" s="10" t="str">
        <f t="shared" si="12"/>
        <v/>
      </c>
    </row>
    <row r="238" spans="1:12" x14ac:dyDescent="0.25">
      <c r="A238" s="12" t="s">
        <v>152</v>
      </c>
      <c r="B238" s="14" t="s">
        <v>163</v>
      </c>
      <c r="C238" s="26" t="s">
        <v>167</v>
      </c>
      <c r="D238" s="14" t="s">
        <v>183</v>
      </c>
      <c r="E238" s="14" t="s">
        <v>92</v>
      </c>
      <c r="F238" s="14"/>
      <c r="G238" s="14">
        <v>16</v>
      </c>
      <c r="H238" s="14">
        <v>16</v>
      </c>
      <c r="I238" s="14">
        <v>13.2</v>
      </c>
      <c r="K238" s="10" t="str">
        <f t="shared" si="11"/>
        <v/>
      </c>
      <c r="L238" s="10" t="str">
        <f t="shared" si="12"/>
        <v/>
      </c>
    </row>
    <row r="239" spans="1:12" x14ac:dyDescent="0.25">
      <c r="A239" s="12" t="s">
        <v>152</v>
      </c>
      <c r="B239" s="14" t="s">
        <v>163</v>
      </c>
      <c r="C239" s="26" t="s">
        <v>167</v>
      </c>
      <c r="D239" s="14" t="s">
        <v>183</v>
      </c>
      <c r="E239" s="14" t="s">
        <v>93</v>
      </c>
      <c r="F239" s="14"/>
      <c r="G239" s="14">
        <v>120</v>
      </c>
      <c r="H239" s="14">
        <v>135</v>
      </c>
      <c r="I239" s="14">
        <v>127.81</v>
      </c>
      <c r="K239" s="10" t="str">
        <f t="shared" si="11"/>
        <v/>
      </c>
      <c r="L239" s="10" t="str">
        <f t="shared" si="12"/>
        <v/>
      </c>
    </row>
    <row r="240" spans="1:12" x14ac:dyDescent="0.25">
      <c r="A240" s="12" t="s">
        <v>152</v>
      </c>
      <c r="B240" s="14" t="s">
        <v>163</v>
      </c>
      <c r="C240" s="26" t="s">
        <v>167</v>
      </c>
      <c r="D240" s="14" t="s">
        <v>95</v>
      </c>
      <c r="E240" s="14"/>
      <c r="F240" s="14"/>
      <c r="G240" s="14">
        <v>64</v>
      </c>
      <c r="H240" s="14">
        <v>64</v>
      </c>
      <c r="I240" s="14">
        <v>57.96</v>
      </c>
      <c r="K240" s="10" t="str">
        <f t="shared" si="11"/>
        <v/>
      </c>
      <c r="L240" s="10" t="str">
        <f t="shared" si="12"/>
        <v/>
      </c>
    </row>
  </sheetData>
  <autoFilter ref="A5:I24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8"/>
  <sheetViews>
    <sheetView topLeftCell="C1" workbookViewId="0">
      <selection activeCell="G2" sqref="G2"/>
    </sheetView>
  </sheetViews>
  <sheetFormatPr defaultRowHeight="15" x14ac:dyDescent="0.25"/>
  <cols>
    <col min="1" max="1" width="35.85546875" customWidth="1"/>
    <col min="2" max="2" width="48" bestFit="1" customWidth="1"/>
    <col min="3" max="3" width="26.42578125" bestFit="1" customWidth="1"/>
    <col min="4" max="4" width="44.42578125" customWidth="1"/>
    <col min="5" max="5" width="34.85546875" customWidth="1"/>
    <col min="6" max="6" width="38.85546875" customWidth="1"/>
    <col min="7" max="7" width="12.85546875" bestFit="1" customWidth="1"/>
    <col min="8" max="8" width="14" customWidth="1"/>
    <col min="9" max="9" width="12.5703125" customWidth="1"/>
  </cols>
  <sheetData>
    <row r="2" spans="1:8" x14ac:dyDescent="0.25">
      <c r="B2" t="s">
        <v>209</v>
      </c>
      <c r="C2" t="s">
        <v>208</v>
      </c>
      <c r="D2" t="s">
        <v>211</v>
      </c>
      <c r="E2" t="s">
        <v>210</v>
      </c>
      <c r="F2" t="s">
        <v>141</v>
      </c>
      <c r="G2" t="s">
        <v>148</v>
      </c>
    </row>
    <row r="3" spans="1:8" x14ac:dyDescent="0.25">
      <c r="A3" t="s">
        <v>76</v>
      </c>
      <c r="B3" s="31">
        <f>Cheltuieli!I6</f>
        <v>13089.44</v>
      </c>
      <c r="C3" s="31">
        <f>Cheltuieli!I49</f>
        <v>80161.67</v>
      </c>
      <c r="D3" s="31">
        <f>Cheltuieli!I89</f>
        <v>3519.5</v>
      </c>
      <c r="E3" s="31">
        <f>Cheltuieli!I116</f>
        <v>29085.14</v>
      </c>
      <c r="F3" s="31">
        <f>Cheltuieli!I158</f>
        <v>1702.94</v>
      </c>
      <c r="G3">
        <f>Cheltuieli!I197</f>
        <v>445.57</v>
      </c>
    </row>
    <row r="4" spans="1:8" x14ac:dyDescent="0.25">
      <c r="A4" t="s">
        <v>201</v>
      </c>
      <c r="B4">
        <f>Cheltuieli!I7+Cheltuieli!I9</f>
        <v>890.99</v>
      </c>
      <c r="C4">
        <f>Cheltuieli!I50+Cheltuieli!I51</f>
        <v>828.97</v>
      </c>
      <c r="D4">
        <v>0</v>
      </c>
      <c r="E4" s="31">
        <f>Cheltuieli!I117</f>
        <v>3483.3</v>
      </c>
      <c r="F4">
        <v>0</v>
      </c>
      <c r="G4">
        <v>0</v>
      </c>
    </row>
    <row r="5" spans="1:8" x14ac:dyDescent="0.25">
      <c r="A5" t="s">
        <v>202</v>
      </c>
      <c r="B5">
        <v>0</v>
      </c>
      <c r="C5">
        <f>Cheltuieli!I56</f>
        <v>0.3</v>
      </c>
      <c r="D5">
        <v>0</v>
      </c>
      <c r="E5">
        <v>0</v>
      </c>
      <c r="F5">
        <v>0</v>
      </c>
      <c r="G5">
        <v>0</v>
      </c>
    </row>
    <row r="6" spans="1:8" ht="30" x14ac:dyDescent="0.25">
      <c r="A6" s="30" t="s">
        <v>203</v>
      </c>
      <c r="B6">
        <f>Cheltuieli!I8</f>
        <v>395.39</v>
      </c>
      <c r="C6">
        <f>Cheltuieli!I54</f>
        <v>2.34</v>
      </c>
      <c r="D6">
        <v>0</v>
      </c>
      <c r="E6">
        <v>0</v>
      </c>
      <c r="F6">
        <v>0</v>
      </c>
      <c r="G6">
        <v>0</v>
      </c>
    </row>
    <row r="7" spans="1:8" ht="30" x14ac:dyDescent="0.25">
      <c r="A7" s="30" t="s">
        <v>204</v>
      </c>
      <c r="B7">
        <v>0</v>
      </c>
      <c r="C7">
        <f>Cheltuieli!I52</f>
        <v>618.04</v>
      </c>
      <c r="D7">
        <v>0</v>
      </c>
      <c r="E7">
        <v>0</v>
      </c>
      <c r="F7">
        <v>0</v>
      </c>
      <c r="G7">
        <v>0</v>
      </c>
    </row>
    <row r="8" spans="1:8" x14ac:dyDescent="0.25">
      <c r="A8" t="s">
        <v>182</v>
      </c>
      <c r="B8" s="31">
        <f>Cheltuieli!I10+Cheltuieli!I11+Cheltuieli!I12+Cheltuieli!I13+Cheltuieli!I14</f>
        <v>3891.2500000000005</v>
      </c>
      <c r="C8" s="31">
        <f>Cheltuieli!I57+Cheltuieli!I58+Cheltuieli!I59+Cheltuieli!I60+Cheltuieli!I62</f>
        <v>25400.07</v>
      </c>
      <c r="D8">
        <f>Cheltuieli!I91+Cheltuieli!I92+Cheltuieli!I93+Cheltuieli!I94+Cheltuieli!I95</f>
        <v>1011.47</v>
      </c>
      <c r="E8" s="31">
        <f>Cheltuieli!I119+Cheltuieli!I120+Cheltuieli!I121+Cheltuieli!I122+Cheltuieli!I123</f>
        <v>8702.75</v>
      </c>
      <c r="F8">
        <f>Cheltuieli!I160+Cheltuieli!I161+Cheltuieli!I162+Cheltuieli!I163+Cheltuieli!I164</f>
        <v>512.94999999999993</v>
      </c>
      <c r="G8">
        <f>Cheltuieli!I199+Cheltuieli!I200+Cheltuieli!I201+Cheltuieli!I202+Cheltuieli!I203</f>
        <v>127.82999999999998</v>
      </c>
    </row>
    <row r="9" spans="1:8" x14ac:dyDescent="0.25">
      <c r="A9" t="s">
        <v>206</v>
      </c>
      <c r="B9" s="31"/>
      <c r="C9" s="31">
        <f>Cheltuieli!I53</f>
        <v>8536.5300000000007</v>
      </c>
      <c r="D9">
        <v>0</v>
      </c>
      <c r="E9">
        <v>0</v>
      </c>
      <c r="F9">
        <v>0</v>
      </c>
      <c r="G9">
        <v>0</v>
      </c>
    </row>
    <row r="10" spans="1:8" x14ac:dyDescent="0.25">
      <c r="A10" t="s">
        <v>207</v>
      </c>
      <c r="B10" s="31"/>
      <c r="C10" s="31">
        <f>Cheltuieli!I55</f>
        <v>6635.55</v>
      </c>
      <c r="D10">
        <f>Cheltuieli!I90</f>
        <v>180.04</v>
      </c>
      <c r="E10">
        <f>Cheltuieli!I118</f>
        <v>366.81</v>
      </c>
      <c r="F10">
        <f>Cheltuieli!I159</f>
        <v>164.12</v>
      </c>
      <c r="G10">
        <f>Cheltuieli!I198</f>
        <v>10.61</v>
      </c>
    </row>
    <row r="11" spans="1:8" x14ac:dyDescent="0.25">
      <c r="A11" s="34" t="s">
        <v>243</v>
      </c>
      <c r="B11" s="38">
        <f t="shared" ref="B11:G11" si="0">SUM(B3:B10)</f>
        <v>18267.07</v>
      </c>
      <c r="C11" s="38">
        <f t="shared" si="0"/>
        <v>122183.46999999999</v>
      </c>
      <c r="D11" s="38">
        <f t="shared" si="0"/>
        <v>4711.01</v>
      </c>
      <c r="E11" s="38">
        <f t="shared" si="0"/>
        <v>41638</v>
      </c>
      <c r="F11" s="38">
        <f t="shared" si="0"/>
        <v>2380.0099999999998</v>
      </c>
      <c r="G11" s="38">
        <f t="shared" si="0"/>
        <v>584.01</v>
      </c>
      <c r="H11" s="38">
        <f>SUM(B11:G11)</f>
        <v>189763.57</v>
      </c>
    </row>
    <row r="12" spans="1:8" x14ac:dyDescent="0.25">
      <c r="A12" t="s">
        <v>246</v>
      </c>
      <c r="B12" s="32">
        <f>(B11*1000/B13)/1000000</f>
        <v>4.1099469018584349</v>
      </c>
      <c r="C12" s="32">
        <f t="shared" ref="C12:H12" si="1">(C11*1000/C13)/1000000</f>
        <v>27.490318588849384</v>
      </c>
      <c r="D12" s="32">
        <f t="shared" si="1"/>
        <v>1.0599401520946767</v>
      </c>
      <c r="E12" s="32">
        <f t="shared" si="1"/>
        <v>9.3682221122260714</v>
      </c>
      <c r="F12" s="32">
        <f t="shared" si="1"/>
        <v>0.53548350807721712</v>
      </c>
      <c r="G12" s="32">
        <f t="shared" si="1"/>
        <v>0.1313976510822121</v>
      </c>
      <c r="H12" s="32">
        <f t="shared" si="1"/>
        <v>42.695308914187997</v>
      </c>
    </row>
    <row r="13" spans="1:8" x14ac:dyDescent="0.25">
      <c r="A13" s="34" t="s">
        <v>245</v>
      </c>
      <c r="B13" s="34">
        <v>4.4446000000000003</v>
      </c>
      <c r="C13" s="34">
        <v>4.4446000000000003</v>
      </c>
      <c r="D13" s="34">
        <v>4.4446000000000003</v>
      </c>
      <c r="E13" s="34">
        <v>4.4446000000000003</v>
      </c>
      <c r="F13" s="34">
        <v>4.4446000000000003</v>
      </c>
      <c r="G13" s="34">
        <v>4.4446000000000003</v>
      </c>
      <c r="H13" s="34">
        <v>4.4446000000000003</v>
      </c>
    </row>
    <row r="14" spans="1:8" x14ac:dyDescent="0.25">
      <c r="B14" t="s">
        <v>227</v>
      </c>
      <c r="H14" s="39" t="s">
        <v>159</v>
      </c>
    </row>
    <row r="15" spans="1:8" x14ac:dyDescent="0.25">
      <c r="A15" s="34" t="s">
        <v>216</v>
      </c>
      <c r="B15" s="34">
        <v>254</v>
      </c>
      <c r="H15" s="39">
        <v>732975.85999999952</v>
      </c>
    </row>
    <row r="16" spans="1:8" x14ac:dyDescent="0.25">
      <c r="G16" s="37" t="s">
        <v>246</v>
      </c>
      <c r="H16" s="40">
        <f>(H15*1000/H13)/1000000</f>
        <v>164.9137965171218</v>
      </c>
    </row>
    <row r="17" spans="1:8" x14ac:dyDescent="0.25">
      <c r="A17" t="s">
        <v>212</v>
      </c>
      <c r="B17">
        <v>30</v>
      </c>
      <c r="H17" s="41" t="s">
        <v>244</v>
      </c>
    </row>
    <row r="18" spans="1:8" x14ac:dyDescent="0.25">
      <c r="A18" t="s">
        <v>213</v>
      </c>
      <c r="B18">
        <v>200</v>
      </c>
      <c r="H18" s="42">
        <f>H11*100/H15</f>
        <v>25.889470630042322</v>
      </c>
    </row>
    <row r="19" spans="1:8" x14ac:dyDescent="0.25">
      <c r="A19" t="s">
        <v>214</v>
      </c>
      <c r="B19">
        <v>1</v>
      </c>
    </row>
    <row r="20" spans="1:8" x14ac:dyDescent="0.25">
      <c r="A20" t="s">
        <v>215</v>
      </c>
      <c r="B20">
        <v>23</v>
      </c>
    </row>
    <row r="22" spans="1:8" ht="30" x14ac:dyDescent="0.25">
      <c r="A22" s="35" t="s">
        <v>217</v>
      </c>
      <c r="B22" s="34">
        <v>1539</v>
      </c>
    </row>
    <row r="23" spans="1:8" x14ac:dyDescent="0.25">
      <c r="A23" t="s">
        <v>218</v>
      </c>
      <c r="B23">
        <v>26</v>
      </c>
    </row>
    <row r="24" spans="1:8" x14ac:dyDescent="0.25">
      <c r="A24" t="s">
        <v>219</v>
      </c>
      <c r="B24">
        <v>20</v>
      </c>
    </row>
    <row r="25" spans="1:8" x14ac:dyDescent="0.25">
      <c r="A25" t="s">
        <v>220</v>
      </c>
      <c r="B25">
        <v>189</v>
      </c>
    </row>
    <row r="26" spans="1:8" x14ac:dyDescent="0.25">
      <c r="A26" t="s">
        <v>221</v>
      </c>
      <c r="B26">
        <v>804</v>
      </c>
    </row>
    <row r="27" spans="1:8" x14ac:dyDescent="0.25">
      <c r="A27" t="s">
        <v>222</v>
      </c>
      <c r="B27">
        <v>500</v>
      </c>
      <c r="H27" s="32"/>
    </row>
    <row r="28" spans="1:8" x14ac:dyDescent="0.25">
      <c r="F28" s="30"/>
      <c r="H28" s="32"/>
    </row>
    <row r="29" spans="1:8" x14ac:dyDescent="0.25">
      <c r="A29" s="33" t="s">
        <v>223</v>
      </c>
      <c r="B29" s="34">
        <v>49</v>
      </c>
      <c r="H29" s="32"/>
    </row>
    <row r="30" spans="1:8" ht="45" x14ac:dyDescent="0.25">
      <c r="A30" s="30" t="s">
        <v>232</v>
      </c>
      <c r="B30">
        <v>3000</v>
      </c>
      <c r="F30" s="30"/>
      <c r="H30" s="32"/>
    </row>
    <row r="31" spans="1:8" ht="30" x14ac:dyDescent="0.25">
      <c r="A31" s="33" t="s">
        <v>224</v>
      </c>
      <c r="B31" s="34">
        <v>79</v>
      </c>
      <c r="H31" s="32"/>
    </row>
    <row r="32" spans="1:8" x14ac:dyDescent="0.25">
      <c r="A32" s="34" t="s">
        <v>225</v>
      </c>
      <c r="B32" s="34">
        <v>384</v>
      </c>
    </row>
    <row r="33" spans="1:2" x14ac:dyDescent="0.25">
      <c r="A33" s="34" t="s">
        <v>226</v>
      </c>
      <c r="B33" s="34">
        <v>42</v>
      </c>
    </row>
    <row r="34" spans="1:2" x14ac:dyDescent="0.25">
      <c r="A34" t="s">
        <v>228</v>
      </c>
    </row>
    <row r="35" spans="1:2" x14ac:dyDescent="0.25">
      <c r="A35" s="34" t="s">
        <v>229</v>
      </c>
      <c r="B35" s="34">
        <v>181</v>
      </c>
    </row>
    <row r="36" spans="1:2" ht="30" x14ac:dyDescent="0.25">
      <c r="A36" s="33" t="s">
        <v>230</v>
      </c>
      <c r="B36" s="34">
        <v>367</v>
      </c>
    </row>
    <row r="37" spans="1:2" ht="30" x14ac:dyDescent="0.25">
      <c r="A37" s="33" t="s">
        <v>231</v>
      </c>
      <c r="B37" s="34">
        <v>47</v>
      </c>
    </row>
    <row r="38" spans="1:2" x14ac:dyDescent="0.25">
      <c r="A38" s="34" t="s">
        <v>233</v>
      </c>
      <c r="B38" s="34">
        <v>18</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H20" activeCellId="3" sqref="H16 H18 H19 H20"/>
    </sheetView>
  </sheetViews>
  <sheetFormatPr defaultRowHeight="15" x14ac:dyDescent="0.25"/>
  <cols>
    <col min="1" max="1" width="38.85546875" customWidth="1"/>
    <col min="2" max="2" width="11.85546875" bestFit="1" customWidth="1"/>
    <col min="3" max="3" width="14" customWidth="1"/>
    <col min="6" max="6" width="37.42578125" customWidth="1"/>
    <col min="9" max="9" width="16.28515625" customWidth="1"/>
    <col min="13" max="13" width="10.42578125" bestFit="1" customWidth="1"/>
  </cols>
  <sheetData>
    <row r="1" spans="1:9" x14ac:dyDescent="0.25">
      <c r="A1" s="32"/>
      <c r="B1" s="32"/>
      <c r="C1" s="32"/>
    </row>
    <row r="2" spans="1:9" x14ac:dyDescent="0.25">
      <c r="A2" s="37" t="s">
        <v>245</v>
      </c>
      <c r="B2" s="37"/>
      <c r="C2" s="37">
        <v>4.4446000000000003</v>
      </c>
      <c r="F2" s="34" t="s">
        <v>247</v>
      </c>
      <c r="G2" s="34">
        <v>202477.34999999992</v>
      </c>
    </row>
    <row r="3" spans="1:9" x14ac:dyDescent="0.25">
      <c r="A3" s="37" t="s">
        <v>159</v>
      </c>
      <c r="B3" s="37"/>
      <c r="C3" s="37">
        <v>732975.86</v>
      </c>
      <c r="F3" s="34" t="s">
        <v>246</v>
      </c>
      <c r="G3" s="50">
        <f>(G2*1000/C2)/1000000</f>
        <v>45.555809296674596</v>
      </c>
    </row>
    <row r="4" spans="1:9" x14ac:dyDescent="0.25">
      <c r="A4" s="37" t="s">
        <v>246</v>
      </c>
      <c r="B4" s="37"/>
      <c r="C4" s="40">
        <f>(C3*1000/C2)/1000000</f>
        <v>164.91379651712188</v>
      </c>
      <c r="F4" s="34" t="s">
        <v>248</v>
      </c>
      <c r="G4" s="50">
        <f>G2*100/C3</f>
        <v>27.624013429309926</v>
      </c>
    </row>
    <row r="6" spans="1:9" ht="30" x14ac:dyDescent="0.25">
      <c r="F6" s="36" t="s">
        <v>249</v>
      </c>
      <c r="G6" s="37"/>
      <c r="H6" s="36" t="s">
        <v>246</v>
      </c>
      <c r="I6" s="36" t="s">
        <v>245</v>
      </c>
    </row>
    <row r="7" spans="1:9" x14ac:dyDescent="0.25">
      <c r="E7">
        <v>1</v>
      </c>
      <c r="F7" t="s">
        <v>97</v>
      </c>
      <c r="G7">
        <v>3183.94</v>
      </c>
      <c r="H7" s="32">
        <f>(G7*1000/I7)/1000000</f>
        <v>0.71636142735004271</v>
      </c>
      <c r="I7">
        <v>4.4446000000000003</v>
      </c>
    </row>
    <row r="8" spans="1:9" x14ac:dyDescent="0.25">
      <c r="E8">
        <v>2</v>
      </c>
      <c r="F8" t="s">
        <v>88</v>
      </c>
      <c r="G8">
        <v>5123.4799999999987</v>
      </c>
      <c r="H8" s="32">
        <f t="shared" ref="H8:H9" si="0">(G8*1000/I8)/1000000</f>
        <v>1.1527426540071093</v>
      </c>
      <c r="I8">
        <v>4.4446000000000003</v>
      </c>
    </row>
    <row r="9" spans="1:9" ht="30" x14ac:dyDescent="0.25">
      <c r="A9" s="33" t="s">
        <v>94</v>
      </c>
      <c r="B9" s="34">
        <v>41916.930000000008</v>
      </c>
      <c r="C9" s="32">
        <f>(B9*1000/D9)/1000000</f>
        <v>9.4309791657291999</v>
      </c>
      <c r="D9">
        <v>4.4446000000000003</v>
      </c>
      <c r="E9">
        <v>3</v>
      </c>
      <c r="F9" t="s">
        <v>89</v>
      </c>
      <c r="G9">
        <v>3090.39</v>
      </c>
      <c r="H9" s="32">
        <f t="shared" si="0"/>
        <v>0.69531341403050884</v>
      </c>
      <c r="I9">
        <v>4.4446000000000003</v>
      </c>
    </row>
    <row r="10" spans="1:9" x14ac:dyDescent="0.25">
      <c r="A10" s="30" t="s">
        <v>107</v>
      </c>
      <c r="B10">
        <v>10443.320000000002</v>
      </c>
      <c r="C10" s="32">
        <f t="shared" ref="C10:C13" si="1">(B10*1000/D10)/1000000</f>
        <v>2.3496647617333397</v>
      </c>
      <c r="D10">
        <v>4.4446000000000003</v>
      </c>
      <c r="E10">
        <v>4</v>
      </c>
      <c r="F10" t="s">
        <v>236</v>
      </c>
      <c r="G10">
        <v>688.2399999999999</v>
      </c>
      <c r="H10" s="32">
        <f t="shared" ref="H10:H19" si="2">(G10*1000/I10)/1000000</f>
        <v>0.15484858029968945</v>
      </c>
      <c r="I10">
        <v>4.4446000000000003</v>
      </c>
    </row>
    <row r="11" spans="1:9" x14ac:dyDescent="0.25">
      <c r="A11" t="s">
        <v>95</v>
      </c>
      <c r="B11">
        <v>20419.09</v>
      </c>
      <c r="C11" s="32">
        <f t="shared" si="1"/>
        <v>4.5941344552940642</v>
      </c>
      <c r="D11">
        <v>4.4446000000000003</v>
      </c>
      <c r="E11">
        <v>5</v>
      </c>
      <c r="F11" t="s">
        <v>85</v>
      </c>
      <c r="G11">
        <v>1757.6399999999996</v>
      </c>
      <c r="H11" s="32">
        <f t="shared" si="2"/>
        <v>0.3954551590694324</v>
      </c>
      <c r="I11">
        <v>4.4446000000000003</v>
      </c>
    </row>
    <row r="12" spans="1:9" ht="30" x14ac:dyDescent="0.25">
      <c r="A12" s="30" t="s">
        <v>93</v>
      </c>
      <c r="B12">
        <v>95214.28</v>
      </c>
      <c r="C12" s="32">
        <f t="shared" si="1"/>
        <v>21.422463213787516</v>
      </c>
      <c r="D12">
        <v>4.4446000000000003</v>
      </c>
      <c r="E12">
        <v>6</v>
      </c>
      <c r="F12" t="s">
        <v>126</v>
      </c>
      <c r="G12">
        <v>6223.7999999999993</v>
      </c>
      <c r="H12" s="32">
        <f t="shared" si="2"/>
        <v>1.4003059892903746</v>
      </c>
      <c r="I12">
        <v>4.4446000000000003</v>
      </c>
    </row>
    <row r="13" spans="1:9" x14ac:dyDescent="0.25">
      <c r="A13" t="s">
        <v>240</v>
      </c>
      <c r="B13">
        <v>34483.730000000003</v>
      </c>
      <c r="C13" s="32">
        <f t="shared" si="1"/>
        <v>7.7585677001304951</v>
      </c>
      <c r="D13">
        <v>4.4446000000000003</v>
      </c>
      <c r="E13">
        <v>7</v>
      </c>
      <c r="F13" t="s">
        <v>237</v>
      </c>
      <c r="G13">
        <v>8924.9400000000023</v>
      </c>
      <c r="H13" s="32">
        <f t="shared" si="2"/>
        <v>2.0080412185573508</v>
      </c>
      <c r="I13">
        <v>4.4446000000000003</v>
      </c>
    </row>
    <row r="14" spans="1:9" x14ac:dyDescent="0.25">
      <c r="D14">
        <v>4.4446000000000003</v>
      </c>
      <c r="E14">
        <v>8</v>
      </c>
      <c r="F14" t="s">
        <v>86</v>
      </c>
      <c r="G14">
        <v>1098.24</v>
      </c>
      <c r="H14" s="32">
        <f t="shared" si="2"/>
        <v>0.24709535166269181</v>
      </c>
      <c r="I14">
        <v>4.4446000000000003</v>
      </c>
    </row>
    <row r="15" spans="1:9" x14ac:dyDescent="0.25">
      <c r="E15">
        <v>9</v>
      </c>
      <c r="F15" t="s">
        <v>137</v>
      </c>
      <c r="G15">
        <v>411.09</v>
      </c>
      <c r="H15" s="32">
        <f t="shared" si="2"/>
        <v>9.2492012779552712E-2</v>
      </c>
      <c r="I15">
        <v>4.4446000000000003</v>
      </c>
    </row>
    <row r="16" spans="1:9" x14ac:dyDescent="0.25">
      <c r="E16">
        <v>10</v>
      </c>
      <c r="F16" t="s">
        <v>90</v>
      </c>
      <c r="G16">
        <v>482.24</v>
      </c>
      <c r="H16" s="32">
        <f t="shared" si="2"/>
        <v>0.10850020249291274</v>
      </c>
      <c r="I16">
        <v>4.4446000000000003</v>
      </c>
    </row>
    <row r="17" spans="5:9" x14ac:dyDescent="0.25">
      <c r="E17">
        <v>11</v>
      </c>
      <c r="F17" t="s">
        <v>92</v>
      </c>
      <c r="G17">
        <v>2177.9899999999998</v>
      </c>
      <c r="H17" s="32">
        <f t="shared" si="2"/>
        <v>0.49003059892903744</v>
      </c>
      <c r="I17">
        <v>4.4446000000000003</v>
      </c>
    </row>
    <row r="18" spans="5:9" x14ac:dyDescent="0.25">
      <c r="E18">
        <v>12</v>
      </c>
      <c r="F18" t="s">
        <v>91</v>
      </c>
      <c r="G18">
        <v>296.95999999999998</v>
      </c>
      <c r="H18" s="32">
        <f t="shared" si="2"/>
        <v>6.6813661521846729E-2</v>
      </c>
      <c r="I18">
        <v>4.4446000000000003</v>
      </c>
    </row>
    <row r="19" spans="5:9" x14ac:dyDescent="0.25">
      <c r="E19">
        <v>13</v>
      </c>
      <c r="F19" t="s">
        <v>102</v>
      </c>
      <c r="G19">
        <v>272.61</v>
      </c>
      <c r="H19" s="32">
        <f t="shared" si="2"/>
        <v>6.1335103271385492E-2</v>
      </c>
      <c r="I19">
        <v>4.4446000000000003</v>
      </c>
    </row>
    <row r="20" spans="5:9" x14ac:dyDescent="0.25">
      <c r="E20">
        <v>14</v>
      </c>
      <c r="F20" s="47" t="s">
        <v>240</v>
      </c>
      <c r="G20" s="47">
        <f>SUM(G21:G30)</f>
        <v>752.17000000000007</v>
      </c>
      <c r="H20" s="48">
        <f>(G20*1000/I20)/1000000</f>
        <v>0.1692323268685596</v>
      </c>
      <c r="I20" s="47">
        <v>4.4446000000000003</v>
      </c>
    </row>
    <row r="21" spans="5:9" x14ac:dyDescent="0.25">
      <c r="E21" s="49" t="s">
        <v>250</v>
      </c>
      <c r="F21" s="43" t="s">
        <v>128</v>
      </c>
      <c r="G21" s="43">
        <v>45.410000000000004</v>
      </c>
      <c r="H21" s="44">
        <f t="shared" ref="H21:H30" si="3">(G21*1000/I21)/1000000</f>
        <v>1.0216892408765695E-2</v>
      </c>
      <c r="I21" s="43">
        <v>4.4446000000000003</v>
      </c>
    </row>
    <row r="22" spans="5:9" x14ac:dyDescent="0.25">
      <c r="E22" s="49" t="s">
        <v>251</v>
      </c>
      <c r="F22" s="43" t="s">
        <v>127</v>
      </c>
      <c r="G22" s="43">
        <v>130.80000000000001</v>
      </c>
      <c r="H22" s="44">
        <f t="shared" si="3"/>
        <v>2.9428969986050487E-2</v>
      </c>
      <c r="I22" s="43">
        <v>4.4446000000000003</v>
      </c>
    </row>
    <row r="23" spans="5:9" x14ac:dyDescent="0.25">
      <c r="E23" s="49" t="s">
        <v>252</v>
      </c>
      <c r="F23" s="43" t="s">
        <v>96</v>
      </c>
      <c r="G23" s="43">
        <v>23.37</v>
      </c>
      <c r="H23" s="44">
        <f t="shared" si="3"/>
        <v>5.2580659676911296E-3</v>
      </c>
      <c r="I23" s="43">
        <v>4.4446000000000003</v>
      </c>
    </row>
    <row r="24" spans="5:9" x14ac:dyDescent="0.25">
      <c r="E24" s="49" t="s">
        <v>253</v>
      </c>
      <c r="F24" s="45" t="s">
        <v>238</v>
      </c>
      <c r="G24" s="45">
        <v>55.59</v>
      </c>
      <c r="H24" s="44">
        <f t="shared" si="3"/>
        <v>1.2507312244071455E-2</v>
      </c>
      <c r="I24" s="43">
        <v>4.4446000000000003</v>
      </c>
    </row>
    <row r="25" spans="5:9" x14ac:dyDescent="0.25">
      <c r="E25" s="49" t="s">
        <v>254</v>
      </c>
      <c r="F25" s="43" t="s">
        <v>239</v>
      </c>
      <c r="G25" s="43">
        <v>82.53</v>
      </c>
      <c r="H25" s="44">
        <f t="shared" si="3"/>
        <v>1.8568600098996531E-2</v>
      </c>
      <c r="I25" s="43">
        <v>4.4446000000000003</v>
      </c>
    </row>
    <row r="26" spans="5:9" ht="60" x14ac:dyDescent="0.25">
      <c r="E26" s="49" t="s">
        <v>255</v>
      </c>
      <c r="F26" s="46" t="s">
        <v>104</v>
      </c>
      <c r="G26" s="43">
        <v>2.7</v>
      </c>
      <c r="H26" s="44">
        <f t="shared" si="3"/>
        <v>6.0747873824416139E-4</v>
      </c>
      <c r="I26" s="43">
        <v>4.4446000000000003</v>
      </c>
    </row>
    <row r="27" spans="5:9" x14ac:dyDescent="0.25">
      <c r="E27" s="49" t="s">
        <v>256</v>
      </c>
      <c r="F27" s="43" t="s">
        <v>101</v>
      </c>
      <c r="G27" s="43">
        <v>10.8</v>
      </c>
      <c r="H27" s="44">
        <f t="shared" si="3"/>
        <v>2.4299149529766455E-3</v>
      </c>
      <c r="I27" s="43">
        <v>4.4446000000000003</v>
      </c>
    </row>
    <row r="28" spans="5:9" x14ac:dyDescent="0.25">
      <c r="E28" s="49" t="s">
        <v>257</v>
      </c>
      <c r="F28" s="43" t="s">
        <v>103</v>
      </c>
      <c r="G28" s="43">
        <v>187.51</v>
      </c>
      <c r="H28" s="44">
        <f t="shared" si="3"/>
        <v>4.2188273410430632E-2</v>
      </c>
      <c r="I28" s="43">
        <v>4.4446000000000003</v>
      </c>
    </row>
    <row r="29" spans="5:9" x14ac:dyDescent="0.25">
      <c r="E29" s="49" t="s">
        <v>258</v>
      </c>
      <c r="F29" s="45" t="s">
        <v>106</v>
      </c>
      <c r="G29" s="45">
        <v>79.66</v>
      </c>
      <c r="H29" s="44">
        <f t="shared" si="3"/>
        <v>1.7922872699455517E-2</v>
      </c>
      <c r="I29" s="43">
        <v>4.4446000000000003</v>
      </c>
    </row>
    <row r="30" spans="5:9" ht="30" x14ac:dyDescent="0.25">
      <c r="E30" s="49" t="s">
        <v>259</v>
      </c>
      <c r="F30" s="46" t="s">
        <v>117</v>
      </c>
      <c r="G30" s="43">
        <v>133.80000000000001</v>
      </c>
      <c r="H30" s="44">
        <f t="shared" si="3"/>
        <v>3.0103946361877333E-2</v>
      </c>
      <c r="I30" s="43">
        <v>4.4446000000000003</v>
      </c>
    </row>
    <row r="31" spans="5:9" x14ac:dyDescent="0.25">
      <c r="G31">
        <f>SUM(G7:G20)</f>
        <v>34483.730000000003</v>
      </c>
      <c r="H31" s="32">
        <f>(G31*1000/I31)/1000000</f>
        <v>7.7585677001304951</v>
      </c>
      <c r="I31">
        <v>4.4446000000000003</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E1" workbookViewId="0">
      <selection activeCell="K36" sqref="K36"/>
    </sheetView>
  </sheetViews>
  <sheetFormatPr defaultRowHeight="15" x14ac:dyDescent="0.25"/>
  <cols>
    <col min="1" max="1" width="35.85546875" customWidth="1"/>
    <col min="2" max="2" width="48" bestFit="1" customWidth="1"/>
    <col min="3" max="3" width="26.42578125" bestFit="1" customWidth="1"/>
    <col min="4" max="4" width="44.42578125" customWidth="1"/>
    <col min="5" max="5" width="30.42578125" bestFit="1" customWidth="1"/>
    <col min="7" max="7" width="10.5703125" customWidth="1"/>
    <col min="12" max="12" width="10.42578125" bestFit="1" customWidth="1"/>
  </cols>
  <sheetData>
    <row r="1" spans="1:6" x14ac:dyDescent="0.25">
      <c r="A1" t="s">
        <v>207</v>
      </c>
      <c r="B1" s="31"/>
      <c r="C1" s="31">
        <f>Cheltuieli!I55</f>
        <v>6635.55</v>
      </c>
      <c r="D1">
        <f>Cheltuieli!I90</f>
        <v>180.04</v>
      </c>
      <c r="E1" s="34" t="s">
        <v>159</v>
      </c>
      <c r="F1" s="34">
        <v>732975.85999999952</v>
      </c>
    </row>
    <row r="2" spans="1:6" x14ac:dyDescent="0.25">
      <c r="A2" s="34" t="s">
        <v>243</v>
      </c>
      <c r="B2" s="38">
        <f>SUM(B1:B1)</f>
        <v>0</v>
      </c>
      <c r="C2" s="38">
        <f>SUM(C1:C1)</f>
        <v>6635.55</v>
      </c>
      <c r="D2" s="38">
        <f>SUM(D1:D1)</f>
        <v>180.04</v>
      </c>
      <c r="E2" s="34" t="s">
        <v>234</v>
      </c>
      <c r="F2" s="34">
        <v>110010.26</v>
      </c>
    </row>
    <row r="3" spans="1:6" x14ac:dyDescent="0.25">
      <c r="B3" s="32">
        <f>(B2*1000/B4)/1000000</f>
        <v>0</v>
      </c>
      <c r="C3" s="32">
        <f t="shared" ref="C3:D3" si="0">(C2*1000/C4)/1000000</f>
        <v>1.4929464968726092</v>
      </c>
      <c r="D3" s="32">
        <f t="shared" si="0"/>
        <v>4.0507582234621781E-2</v>
      </c>
      <c r="E3" s="34" t="s">
        <v>260</v>
      </c>
      <c r="F3" s="50">
        <f>(F2*1000/F4)/1000000</f>
        <v>24.751442199523012</v>
      </c>
    </row>
    <row r="4" spans="1:6" x14ac:dyDescent="0.25">
      <c r="B4">
        <v>4.4446000000000003</v>
      </c>
      <c r="C4">
        <v>4.4446000000000003</v>
      </c>
      <c r="D4">
        <v>4.4446000000000003</v>
      </c>
      <c r="E4" s="34" t="s">
        <v>245</v>
      </c>
      <c r="F4" s="34">
        <v>4.4446000000000003</v>
      </c>
    </row>
    <row r="5" spans="1:6" x14ac:dyDescent="0.25">
      <c r="E5" s="34" t="s">
        <v>261</v>
      </c>
      <c r="F5" s="50">
        <f>F2*100/F1</f>
        <v>15.008715293843384</v>
      </c>
    </row>
    <row r="7" spans="1:6" x14ac:dyDescent="0.25">
      <c r="E7" s="34" t="s">
        <v>270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2" sqref="A2"/>
    </sheetView>
  </sheetViews>
  <sheetFormatPr defaultRowHeight="15" x14ac:dyDescent="0.25"/>
  <cols>
    <col min="1" max="1" width="23.5703125" bestFit="1" customWidth="1"/>
    <col min="8" max="8" width="10.42578125" bestFit="1" customWidth="1"/>
  </cols>
  <sheetData>
    <row r="1" spans="1:2" x14ac:dyDescent="0.25">
      <c r="A1" s="34" t="s">
        <v>159</v>
      </c>
      <c r="B1" s="34">
        <v>732975.85999999952</v>
      </c>
    </row>
    <row r="2" spans="1:2" x14ac:dyDescent="0.25">
      <c r="A2" s="34" t="s">
        <v>195</v>
      </c>
      <c r="B2" s="34">
        <v>52600.36</v>
      </c>
    </row>
    <row r="3" spans="1:2" x14ac:dyDescent="0.25">
      <c r="A3" s="34" t="s">
        <v>260</v>
      </c>
      <c r="B3" s="50">
        <f>(B2*1000/B4)/1000000</f>
        <v>11.834666786662467</v>
      </c>
    </row>
    <row r="4" spans="1:2" x14ac:dyDescent="0.25">
      <c r="A4" s="34" t="s">
        <v>245</v>
      </c>
      <c r="B4" s="34">
        <v>4.4446000000000003</v>
      </c>
    </row>
    <row r="5" spans="1:2" x14ac:dyDescent="0.25">
      <c r="A5" s="34" t="s">
        <v>262</v>
      </c>
      <c r="B5" s="50">
        <f>B2*100/B1</f>
        <v>7.1762745365174831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E20" sqref="E20"/>
    </sheetView>
  </sheetViews>
  <sheetFormatPr defaultRowHeight="15" x14ac:dyDescent="0.25"/>
  <cols>
    <col min="1" max="1" width="30.42578125" bestFit="1" customWidth="1"/>
  </cols>
  <sheetData>
    <row r="1" spans="1:2" x14ac:dyDescent="0.25">
      <c r="A1" s="34" t="s">
        <v>159</v>
      </c>
      <c r="B1" s="34">
        <v>732975.85999999952</v>
      </c>
    </row>
    <row r="2" spans="1:2" ht="30" x14ac:dyDescent="0.25">
      <c r="A2" s="33" t="s">
        <v>235</v>
      </c>
      <c r="B2" s="34">
        <v>41505.269999999997</v>
      </c>
    </row>
    <row r="3" spans="1:2" x14ac:dyDescent="0.25">
      <c r="A3" s="34" t="s">
        <v>260</v>
      </c>
      <c r="B3" s="50">
        <f>(B2*1000/B4)/1000000</f>
        <v>9.3383589074382396</v>
      </c>
    </row>
    <row r="4" spans="1:2" x14ac:dyDescent="0.25">
      <c r="A4" s="34" t="s">
        <v>245</v>
      </c>
      <c r="B4" s="34">
        <v>4.4446000000000003</v>
      </c>
    </row>
    <row r="5" spans="1:2" x14ac:dyDescent="0.25">
      <c r="A5" s="34" t="s">
        <v>262</v>
      </c>
      <c r="B5" s="50">
        <f>B2*100/B1</f>
        <v>5.6625698423410595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Sumar</vt:lpstr>
      <vt:lpstr>Venituri</vt:lpstr>
      <vt:lpstr>venituri executie bugetara</vt:lpstr>
      <vt:lpstr>Cheltuieli</vt:lpstr>
      <vt:lpstr>Salarii</vt:lpstr>
      <vt:lpstr>Bunuri si servicii</vt:lpstr>
      <vt:lpstr>Rate dobanzi</vt:lpstr>
      <vt:lpstr>Ajutoare sociale</vt:lpstr>
      <vt:lpstr>Fonduri UE</vt:lpstr>
      <vt:lpstr>Altele</vt:lpstr>
      <vt:lpstr>Verificare cheltuieli</vt:lpstr>
      <vt:lpstr>Autorizatii de construire 2014</vt:lpstr>
      <vt:lpstr>Lista obiective investitii 14</vt:lpstr>
      <vt:lpstr>Achizitii publice</vt:lpstr>
      <vt:lpstr>Grafice achizitii publice</vt:lpstr>
      <vt:lpstr>Cumparari dir pS6 2014 t1-4</vt:lpstr>
      <vt:lpstr>Grafice achizitii directe</vt:lpstr>
      <vt:lpstr>Contracte SEAP S6</vt:lpstr>
      <vt:lpstr>Sheet2</vt:lpstr>
      <vt:lpstr>Categorii achizitii directe</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2015-11-12T10:27:33Z</dcterms:modified>
</cp:coreProperties>
</file>